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3" activeTab="2"/>
  </bookViews>
  <sheets>
    <sheet name="Stato Patrimoniale - Attivo" sheetId="1" r:id="rId1"/>
    <sheet name="Stato Patrimoniale - Passivo" sheetId="2" r:id="rId2"/>
    <sheet name="Conto Economico" sheetId="3" r:id="rId3"/>
  </sheets>
  <definedNames>
    <definedName name="_xlnm.Print_Area" localSheetId="2">'Conto Economico'!$C$1:$L$119</definedName>
    <definedName name="_xlnm.Print_Titles" localSheetId="2">'Conto Economico'!$1:$5</definedName>
    <definedName name="_xlnm.Print_Area" localSheetId="0">'Stato Patrimoniale - Attivo'!$A$1:$K$98</definedName>
    <definedName name="_xlnm.Print_Titles" localSheetId="0">'Stato Patrimoniale - Attivo'!$1:$5</definedName>
    <definedName name="_xlnm.Print_Area" localSheetId="1">'Stato Patrimoniale - Passivo'!$A$1:$K$70</definedName>
    <definedName name="_xlnm.Print_Titles" localSheetId="1">'Stato Patrimoniale - Passivo'!$1:$5</definedName>
    <definedName name="SHARED_FORMULA_10_24_10_24_1">IF(#REF!=0,"-    ",#REF!/#REF!)</definedName>
    <definedName name="SHARED_FORMULA_10_37_10_37_1">IF(#REF!=0,"-    ",#REF!/#REF!)</definedName>
    <definedName name="SHARED_FORMULA_10_38_10_38_0">IF(#REF!=0,"-    ",#REF!/#REF!)</definedName>
    <definedName name="SHARED_FORMULA_10_6_10_6_0">IF(#REF!=0,"-    ",#REF!/#REF!)</definedName>
    <definedName name="SHARED_FORMULA_10_6_10_6_1">IF(#REF!=0,"-    ",#REF!/#REF!)</definedName>
    <definedName name="SHARED_FORMULA_8_108_8_108_2">#REF!-#REF!</definedName>
    <definedName name="SHARED_FORMULA_8_35_8_35_2">#REF!-#REF!</definedName>
    <definedName name="SHARED_FORMULA_8_6_8_6_2">#REF!-#REF!</definedName>
    <definedName name="SHARED_FORMULA_8_97_8_97_2">#REF!-#REF!</definedName>
    <definedName name="SHARED_FORMULA_9_108_9_108_2">IF(#REF!=0,"-    ",#REF!/#REF!)</definedName>
    <definedName name="SHARED_FORMULA_9_24_9_24_1">#REF!-#REF!</definedName>
    <definedName name="SHARED_FORMULA_9_35_9_35_2">IF(#REF!=0,"-    ",#REF!/#REF!)</definedName>
    <definedName name="SHARED_FORMULA_9_37_9_37_1">#REF!-#REF!</definedName>
    <definedName name="SHARED_FORMULA_9_38_9_38_0">#REF!-#REF!</definedName>
    <definedName name="SHARED_FORMULA_9_6_9_6_0">#REF!-#REF!</definedName>
    <definedName name="SHARED_FORMULA_9_6_9_6_1">#REF!-#REF!</definedName>
    <definedName name="SHARED_FORMULA_9_6_9_6_2">IF(#REF!=0,"-    ",#REF!/#REF!)</definedName>
    <definedName name="SHARED_FORMULA_9_97_9_97_2">IF(#REF!=0,"-    ",#REF!/#REF!)</definedName>
  </definedNames>
  <calcPr fullCalcOnLoad="1"/>
</workbook>
</file>

<file path=xl/sharedStrings.xml><?xml version="1.0" encoding="utf-8"?>
<sst xmlns="http://schemas.openxmlformats.org/spreadsheetml/2006/main" count="506" uniqueCount="297">
  <si>
    <t xml:space="preserve">                  STATO  PATRIMONIALE</t>
  </si>
  <si>
    <r>
      <t>Importi</t>
    </r>
    <r>
      <rPr>
        <b/>
        <sz val="9"/>
        <rFont val="Candara"/>
        <family val="2"/>
      </rPr>
      <t>: Euro</t>
    </r>
    <r>
      <rPr>
        <b/>
        <sz val="12"/>
        <rFont val="Tahoma"/>
        <family val="2"/>
      </rPr>
      <t xml:space="preserve">    </t>
    </r>
  </si>
  <si>
    <t xml:space="preserve">                  ATTIVO</t>
  </si>
  <si>
    <r>
      <t xml:space="preserve">SCHEMA DI BILANCIO
</t>
    </r>
    <r>
      <rPr>
        <i/>
        <sz val="10.5"/>
        <rFont val="Garamond"/>
        <family val="1"/>
      </rPr>
      <t>Decreto Interministeriale n.118/2011</t>
    </r>
  </si>
  <si>
    <t xml:space="preserve">Anno 2016
</t>
  </si>
  <si>
    <t xml:space="preserve">Anno 2015
</t>
  </si>
  <si>
    <t>VARIAZIONE T/T-1</t>
  </si>
  <si>
    <t>Importo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</si>
  <si>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</si>
  <si>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</si>
  <si>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</si>
  <si>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</si>
  <si>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</si>
  <si>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</si>
  <si>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</si>
  <si>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</si>
  <si>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Costi di ricerca e sviluppo</t>
  </si>
  <si>
    <t>3)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</si>
  <si>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</si>
  <si>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</si>
  <si>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</si>
  <si>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</si>
  <si>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</si>
  <si>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</si>
  <si>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</si>
  <si>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</si>
  <si>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</si>
  <si>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</si>
  <si>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</si>
  <si>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</si>
  <si>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</si>
  <si>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</si>
  <si>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</si>
  <si>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</si>
  <si>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</si>
  <si>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</si>
  <si>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</si>
  <si>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</si>
  <si>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</si>
  <si>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</si>
  <si>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</si>
  <si>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</si>
  <si>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</si>
  <si>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</si>
  <si>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III</t>
  </si>
  <si>
    <r>
      <t>Immobilizzazioni finanziarie (</t>
    </r>
    <r>
      <rPr>
        <b/>
        <i/>
        <sz val="7"/>
        <rFont val="Garamond"/>
        <family val="1"/>
      </rPr>
      <t>con separata indicazione, per ciascuna voce dei crediti, degli importi esigibili entro l'esercizio successivo</t>
    </r>
    <r>
      <rPr>
        <b/>
        <sz val="7"/>
        <rFont val="Garamond"/>
        <family val="1"/>
      </rPr>
      <t>)</t>
    </r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</si>
  <si>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</si>
  <si>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</si>
  <si>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</si>
  <si>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</si>
  <si>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</si>
  <si>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</si>
  <si>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</si>
  <si>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</si>
  <si>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</si>
  <si>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</si>
  <si>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</si>
  <si>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B)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</si>
  <si>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</si>
  <si>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</si>
  <si>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</si>
  <si>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</si>
  <si>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</si>
  <si>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</si>
  <si>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r>
      <t>Crediti (</t>
    </r>
    <r>
      <rPr>
        <b/>
        <i/>
        <sz val="6"/>
        <rFont val="Candara"/>
        <family val="2"/>
      </rPr>
      <t>con separata indicazione, per ciascuna voce, degli importi esigibili
 oltre l'esercizio successivo</t>
    </r>
    <r>
      <rPr>
        <b/>
        <sz val="6"/>
        <rFont val="Candara"/>
        <family val="2"/>
      </rPr>
      <t>)</t>
    </r>
  </si>
  <si>
    <t>Crediti v/Stato</t>
  </si>
  <si>
    <t>Crediti v/Stato - parte corrente</t>
  </si>
  <si>
    <r>
      <t xml:space="preserve">Crediti v/Stato per spesa corrente </t>
    </r>
    <r>
      <rPr>
        <sz val="6"/>
        <rFont val="Garamond"/>
        <family val="1"/>
      </rPr>
      <t>e acconti</t>
    </r>
  </si>
  <si>
    <t>Crediti v/Stato - altro</t>
  </si>
  <si>
    <t>Crediti v/Stato - investimenti</t>
  </si>
  <si>
    <t>Crediti v/Stato - per ricerca</t>
  </si>
  <si>
    <t>Crediti v/Ministero della Salute per ricerca corrente</t>
  </si>
  <si>
    <t>Crediti v/Ministero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</si>
  <si>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</si>
  <si>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</si>
  <si>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</si>
  <si>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</si>
  <si>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</si>
  <si>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</si>
  <si>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 xml:space="preserve">a)  Crediti v/Regione o Provincia Autonoma per finanziamento sanitario ordinario corrente </t>
  </si>
  <si>
    <t>b)  Crediti v/Regione o Provincia Autonoma per finanziamento sanitario aggiuntivo corrente LEA</t>
  </si>
  <si>
    <t>c)  Crediti v/Regione o Provincia Autonoma per finanziamento sanitario aggiuntivo corrente extra LEA</t>
  </si>
  <si>
    <t>d) 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</si>
  <si>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</si>
  <si>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</si>
  <si>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finanziamento per investimenti</t>
  </si>
  <si>
    <t>Crediti v/Regione o Provincia Autonoma per incremento fondo di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</si>
  <si>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</si>
  <si>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</si>
  <si>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</si>
  <si>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</si>
  <si>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</si>
  <si>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</si>
  <si>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</si>
  <si>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</si>
  <si>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</si>
  <si>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</si>
  <si>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</si>
  <si>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</si>
  <si>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IV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</si>
  <si>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</si>
  <si>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</si>
  <si>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</si>
  <si>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</si>
  <si>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</si>
  <si>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</si>
  <si>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C)</t>
  </si>
  <si>
    <t>RATEI E RISCONTI ATTIVI</t>
  </si>
  <si>
    <t>Ratei attivi</t>
  </si>
  <si>
    <t>Risconti attivi</t>
  </si>
  <si>
    <t>Totale C)</t>
  </si>
  <si>
    <t>TOTALE ATTIVO (A+B+C)</t>
  </si>
  <si>
    <t>D)</t>
  </si>
  <si>
    <t>CONTI D'ORDINE</t>
  </si>
  <si>
    <t>Canoni di leasing ancora da pagare</t>
  </si>
  <si>
    <t>Depositi cauzionali</t>
  </si>
  <si>
    <t>Beni in comodato</t>
  </si>
  <si>
    <t>Altri conti d'ordine</t>
  </si>
  <si>
    <t>Totale D)</t>
  </si>
  <si>
    <t xml:space="preserve">                  STATO  PATRIMONIALE PASSIVO</t>
  </si>
  <si>
    <r>
      <t>Importi</t>
    </r>
    <r>
      <rPr>
        <b/>
        <sz val="10"/>
        <rFont val="Tahoma"/>
        <family val="2"/>
      </rPr>
      <t xml:space="preserve">: Euro    </t>
    </r>
  </si>
  <si>
    <r>
      <t xml:space="preserve">SCHEMA DI BILANCIO
</t>
    </r>
    <r>
      <rPr>
        <i/>
        <sz val="10"/>
        <rFont val="Garamond"/>
        <family val="1"/>
      </rPr>
      <t>Decreto Interministeriale 118/2011</t>
    </r>
  </si>
  <si>
    <t>PATRIMONIO NETTO</t>
  </si>
  <si>
    <t>Fondo di dotazione</t>
  </si>
  <si>
    <t>Finanziamenti per investimenti</t>
  </si>
  <si>
    <t>Finanziamenti per beni di prima dotazione</t>
  </si>
  <si>
    <t>Finanziamenti da Stato per investimenti</t>
  </si>
  <si>
    <t>Finanziamenti da Stato ex art. 20 Legge 67/88</t>
  </si>
  <si>
    <t>Finanziamenti da Stato per ricerca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</si>
  <si>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</si>
  <si>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</si>
  <si>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</si>
  <si>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</si>
  <si>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</si>
  <si>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</si>
  <si>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>V</t>
  </si>
  <si>
    <t>Contributi per ripiano perdite</t>
  </si>
  <si>
    <t>VI</t>
  </si>
  <si>
    <t>Utili (perdite) portati a nuovo</t>
  </si>
  <si>
    <t>VII</t>
  </si>
  <si>
    <t>Utile (perdita) dell'esercizio</t>
  </si>
  <si>
    <t>FONDI PER RISCHI ED ONERI</t>
  </si>
  <si>
    <t>Fondi per imposte, anche differite</t>
  </si>
  <si>
    <t>Fondi per rischi</t>
  </si>
  <si>
    <t>Fondi da distribuire</t>
  </si>
  <si>
    <t>Quota inutilizzata contributi di parte corrente vincolati</t>
  </si>
  <si>
    <t>Altri fondi oneri</t>
  </si>
  <si>
    <t>TRATTAMENTO FINE RAPPORTO</t>
  </si>
  <si>
    <t>Premi operosità</t>
  </si>
  <si>
    <t>TFR personale dipendente</t>
  </si>
  <si>
    <t>DEBITI (con separata indicazione,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</si>
  <si>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</si>
  <si>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</si>
  <si>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</si>
  <si>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</si>
  <si>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v/aziende sanitarie pubbliche</t>
  </si>
  <si>
    <t>Debiti v/aziende sanitarie pubbliche della Regione per spesa corrente e mobilità</t>
  </si>
  <si>
    <t xml:space="preserve">Debiti v/aziende sanitarie pubbliche della Regione per finanziamento sanitario aggiuntivo corrente LEA </t>
  </si>
  <si>
    <t xml:space="preserve">Debiti v/aziende sanitarie pubbliche della Regione per finanziamento sanitario aggiuntivo corrente extra LEA </t>
  </si>
  <si>
    <t>Debiti v/aziende sanitarie pubbliche della Regione per altre prestazioni</t>
  </si>
  <si>
    <t>e)</t>
  </si>
  <si>
    <t>Debiti v/aziende sanitarie pubbliche della Regione per versamenti a patrimonio netto</t>
  </si>
  <si>
    <t>f)</t>
  </si>
  <si>
    <t>Debiti v/aziende sanitarie pubbliche fuori Regione</t>
  </si>
  <si>
    <t>Debiti v/società partecipate e/o enti dipendenti della Regione</t>
  </si>
  <si>
    <t>Debiti v/fornitori</t>
  </si>
  <si>
    <t>Debiti v/Istituto Tesoriere</t>
  </si>
  <si>
    <t>Debiti tributari</t>
  </si>
  <si>
    <t>10)</t>
  </si>
  <si>
    <t>Debiti v/altri finanziatori</t>
  </si>
  <si>
    <t>11)</t>
  </si>
  <si>
    <t>Debiti v/istituti previdenziali, assistenziali e sicurezza sociale</t>
  </si>
  <si>
    <t>12)</t>
  </si>
  <si>
    <t>Debiti v/altri</t>
  </si>
  <si>
    <t>E)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</si>
  <si>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</si>
  <si>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</si>
  <si>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</si>
  <si>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</si>
  <si>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</si>
  <si>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</si>
  <si>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</si>
  <si>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t>CONTO  ECONOMICO</t>
  </si>
  <si>
    <r>
      <t>Importi</t>
    </r>
    <r>
      <rPr>
        <b/>
        <sz val="12"/>
        <rFont val="Tahoma"/>
        <family val="2"/>
      </rPr>
      <t xml:space="preserve">: Euro    </t>
    </r>
  </si>
  <si>
    <r>
      <t>S</t>
    </r>
    <r>
      <rPr>
        <b/>
        <sz val="12"/>
        <rFont val="Garamond"/>
        <family val="1"/>
      </rPr>
      <t>CHEMA</t>
    </r>
    <r>
      <rPr>
        <b/>
        <sz val="14"/>
        <rFont val="Garamond"/>
        <family val="1"/>
      </rPr>
      <t xml:space="preserve"> D</t>
    </r>
    <r>
      <rPr>
        <b/>
        <sz val="12"/>
        <rFont val="Garamond"/>
        <family val="1"/>
      </rPr>
      <t xml:space="preserve">I </t>
    </r>
    <r>
      <rPr>
        <b/>
        <sz val="14"/>
        <rFont val="Garamond"/>
        <family val="1"/>
      </rPr>
      <t>B</t>
    </r>
    <r>
      <rPr>
        <b/>
        <sz val="12"/>
        <rFont val="Garamond"/>
        <family val="1"/>
      </rPr>
      <t xml:space="preserve">ILANCIO
</t>
    </r>
    <r>
      <rPr>
        <i/>
        <sz val="14"/>
        <rFont val="Garamond"/>
        <family val="1"/>
      </rPr>
      <t>Decreto Interministeriale 118/2011</t>
    </r>
  </si>
  <si>
    <t>VALORE DELLA PRODUZIONE</t>
  </si>
  <si>
    <t>Contributi in c/esercizio</t>
  </si>
  <si>
    <t>Contributi in c/esercizio - da Regione o Provincia Autonoma per quota F.S. regionale</t>
  </si>
  <si>
    <t>Contributi in c/esercizio - extra fondo</t>
  </si>
  <si>
    <t>Contributi da Regione o Prov. Aut. (extra fondo) - vincolati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</si>
  <si>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</si>
  <si>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</si>
  <si>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</si>
  <si>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</si>
  <si>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</si>
  <si>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</si>
  <si>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</si>
  <si>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</si>
  <si>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</si>
  <si>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</si>
  <si>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</si>
  <si>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</si>
  <si>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</si>
  <si>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</si>
  <si>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</si>
  <si>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</si>
  <si>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</si>
  <si>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</si>
  <si>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</si>
  <si>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Quota contributi in c/capitale imputata nell'esercizio</t>
  </si>
  <si>
    <t>Incrementi delle immobilizzazioni per lavori interni</t>
  </si>
  <si>
    <t>Altri ricavi e proventi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</si>
  <si>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</si>
  <si>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</si>
  <si>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</si>
  <si>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</si>
  <si>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</si>
  <si>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</si>
  <si>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</si>
  <si>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</si>
  <si>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</si>
  <si>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Acquisti di servizi sanitari per assistenza integrativa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</si>
  <si>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</si>
  <si>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</si>
  <si>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</si>
  <si>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</si>
  <si>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</si>
  <si>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</si>
  <si>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</si>
  <si>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</si>
  <si>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</si>
  <si>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</si>
  <si>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</si>
  <si>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</si>
  <si>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</si>
  <si>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</si>
  <si>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</si>
  <si>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</si>
  <si>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</si>
  <si>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</si>
  <si>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</si>
  <si>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</si>
  <si>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</si>
  <si>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</si>
  <si>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</si>
  <si>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</si>
  <si>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</si>
  <si>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r>
      <t>Consulenze, collaborazioni, interinale, altre prestazioni di lavoro non sanitarie</t>
    </r>
    <r>
      <rPr>
        <sz val="12"/>
        <color indexed="10"/>
        <rFont val="Garamond"/>
        <family val="1"/>
      </rPr>
      <t xml:space="preserve"> </t>
    </r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</si>
  <si>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</si>
  <si>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</si>
  <si>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</si>
  <si>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</si>
  <si>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</si>
  <si>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</si>
  <si>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</si>
  <si>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</si>
  <si>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</si>
  <si>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</si>
  <si>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</si>
  <si>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</si>
  <si>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</si>
  <si>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</si>
  <si>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</si>
  <si>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Variazione delle rimanenze</t>
  </si>
  <si>
    <t>Variazione delle rimanenze sanitarie</t>
  </si>
  <si>
    <t>Variazione delle rimanenze non sanitarie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</si>
  <si>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</si>
  <si>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</si>
  <si>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</si>
  <si>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</si>
  <si>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</si>
  <si>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DIFF. TRA VALORE E COSTI DELLA PRODUZIONE (A-B)</t>
  </si>
  <si>
    <t>PROVENTI E ONERI FINANZIARI</t>
  </si>
  <si>
    <t>Interessi attivi ed altri proventi finanziari</t>
  </si>
  <si>
    <t>Interessi passivi ed altri oneri finanziari</t>
  </si>
  <si>
    <t>RETTIFICHE DI VALORE DI ATTIVITA' FINANZIARIE</t>
  </si>
  <si>
    <t>Rivalutazioni</t>
  </si>
  <si>
    <t>Svalutazioni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</si>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</sst>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* #,##0.00\ ;\-* #,##0.00\ ;* \-#\ ;@\ "/>
    <numFmt numFmtId="166" formatCode="* #,##0\ ;* \(#,##0\);* &quot;- &quot;;@\ "/>
    <numFmt numFmtId="167" formatCode="* #,##0\ ;* \-#,##0\ ;* &quot;- &quot;;@\ "/>
    <numFmt numFmtId="168" formatCode="* #,##0.00\ ;* \-#,##0.00\ ;* \-#\ ;@\ "/>
    <numFmt numFmtId="169" formatCode="0%"/>
    <numFmt numFmtId="170" formatCode="#,##0.00"/>
    <numFmt numFmtId="171" formatCode="* #,##0\ ;\-* #,##0\ ;* \-#\ ;@\ "/>
    <numFmt numFmtId="172" formatCode="* #,##0\ ;* \-#,##0\ ;* \-#\ ;@\ "/>
    <numFmt numFmtId="173" formatCode="0.0%"/>
    <numFmt numFmtId="174" formatCode="@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Garamond"/>
      <family val="1"/>
    </font>
    <font>
      <sz val="12"/>
      <name val="Garamond"/>
      <family val="1"/>
    </font>
    <font>
      <b/>
      <sz val="8"/>
      <name val="Tahoma"/>
      <family val="2"/>
    </font>
    <font>
      <b/>
      <sz val="7"/>
      <name val="Candara"/>
      <family val="2"/>
    </font>
    <font>
      <b/>
      <i/>
      <sz val="9"/>
      <name val="Candara"/>
      <family val="2"/>
    </font>
    <font>
      <b/>
      <sz val="9"/>
      <name val="Candara"/>
      <family val="2"/>
    </font>
    <font>
      <b/>
      <sz val="12"/>
      <name val="Tahoma"/>
      <family val="2"/>
    </font>
    <font>
      <sz val="12"/>
      <name val="Tahoma"/>
      <family val="2"/>
    </font>
    <font>
      <i/>
      <sz val="8"/>
      <name val="Tahoma"/>
      <family val="2"/>
    </font>
    <font>
      <i/>
      <sz val="7"/>
      <name val="Candara"/>
      <family val="2"/>
    </font>
    <font>
      <sz val="7"/>
      <name val="Candara"/>
      <family val="2"/>
    </font>
    <font>
      <b/>
      <sz val="10.5"/>
      <name val="Candara"/>
      <family val="2"/>
    </font>
    <font>
      <i/>
      <sz val="10.5"/>
      <name val="Garamond"/>
      <family val="1"/>
    </font>
    <font>
      <b/>
      <i/>
      <sz val="7"/>
      <name val="Candara"/>
      <family val="2"/>
    </font>
    <font>
      <b/>
      <sz val="12"/>
      <name val="Garamond"/>
      <family val="1"/>
    </font>
    <font>
      <i/>
      <sz val="12"/>
      <name val="Garamond"/>
      <family val="1"/>
    </font>
    <font>
      <b/>
      <i/>
      <sz val="7"/>
      <name val="Garamond"/>
      <family val="1"/>
    </font>
    <font>
      <b/>
      <sz val="7"/>
      <name val="Garamond"/>
      <family val="1"/>
    </font>
    <font>
      <b/>
      <sz val="6"/>
      <name val="Candara"/>
      <family val="2"/>
    </font>
    <font>
      <b/>
      <i/>
      <sz val="6"/>
      <name val="Candara"/>
      <family val="2"/>
    </font>
    <font>
      <sz val="6"/>
      <name val="Garamond"/>
      <family val="1"/>
    </font>
    <font>
      <b/>
      <sz val="7"/>
      <color indexed="10"/>
      <name val="Candara"/>
      <family val="2"/>
    </font>
    <font>
      <sz val="7"/>
      <color indexed="10"/>
      <name val="Candara"/>
      <family val="2"/>
    </font>
    <font>
      <b/>
      <i/>
      <sz val="7"/>
      <color indexed="10"/>
      <name val="Candara"/>
      <family val="2"/>
    </font>
    <font>
      <b/>
      <u val="single"/>
      <sz val="7"/>
      <name val="Candara"/>
      <family val="2"/>
    </font>
    <font>
      <sz val="9"/>
      <name val="Garamond"/>
      <family val="1"/>
    </font>
    <font>
      <b/>
      <sz val="10"/>
      <name val="Tahoma"/>
      <family val="2"/>
    </font>
    <font>
      <sz val="9"/>
      <name val="Candara"/>
      <family val="2"/>
    </font>
    <font>
      <i/>
      <sz val="10"/>
      <name val="Garamond"/>
      <family val="1"/>
    </font>
    <font>
      <i/>
      <sz val="9"/>
      <name val="Candara"/>
      <family val="2"/>
    </font>
    <font>
      <b/>
      <sz val="9"/>
      <color indexed="10"/>
      <name val="Candara"/>
      <family val="2"/>
    </font>
    <font>
      <sz val="9"/>
      <color indexed="8"/>
      <name val="Candara"/>
      <family val="2"/>
    </font>
    <font>
      <b/>
      <u val="single"/>
      <sz val="9"/>
      <name val="Candara"/>
      <family val="2"/>
    </font>
    <font>
      <b/>
      <sz val="14"/>
      <name val="Garamond"/>
      <family val="1"/>
    </font>
    <font>
      <i/>
      <sz val="14"/>
      <name val="Garamond"/>
      <family val="1"/>
    </font>
    <font>
      <b/>
      <u val="double"/>
      <sz val="9"/>
      <name val="Candara"/>
      <family val="2"/>
    </font>
    <font>
      <sz val="12"/>
      <color indexed="10"/>
      <name val="Garamond"/>
      <family val="1"/>
    </font>
    <font>
      <b/>
      <sz val="9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9" fontId="0" fillId="0" borderId="0" applyFill="0" applyBorder="0" applyAlignment="0" applyProtection="0"/>
    <xf numFmtId="169" fontId="0" fillId="0" borderId="0" applyFill="0" applyBorder="0" applyAlignment="0" applyProtection="0"/>
  </cellStyleXfs>
  <cellXfs count="237">
    <xf numFmtId="164" fontId="0" fillId="0" borderId="0" xfId="0" applyAlignment="1">
      <alignment/>
    </xf>
    <xf numFmtId="164" fontId="3" fillId="2" borderId="1" xfId="27" applyFont="1" applyFill="1" applyBorder="1" applyAlignment="1">
      <alignment horizontal="center" vertical="center"/>
      <protection/>
    </xf>
    <xf numFmtId="164" fontId="3" fillId="2" borderId="0" xfId="27" applyFont="1" applyFill="1" applyAlignment="1">
      <alignment horizontal="center" vertical="center"/>
      <protection/>
    </xf>
    <xf numFmtId="164" fontId="3" fillId="2" borderId="0" xfId="27" applyFont="1" applyFill="1">
      <alignment/>
      <protection/>
    </xf>
    <xf numFmtId="164" fontId="3" fillId="2" borderId="2" xfId="27" applyFont="1" applyFill="1" applyBorder="1">
      <alignment/>
      <protection/>
    </xf>
    <xf numFmtId="164" fontId="4" fillId="2" borderId="0" xfId="27" applyFont="1" applyFill="1">
      <alignment/>
      <protection/>
    </xf>
    <xf numFmtId="164" fontId="5" fillId="2" borderId="3" xfId="27" applyFont="1" applyFill="1" applyBorder="1" applyAlignment="1">
      <alignment horizontal="center" vertical="center" wrapText="1"/>
      <protection/>
    </xf>
    <xf numFmtId="164" fontId="5" fillId="2" borderId="4" xfId="27" applyFont="1" applyFill="1" applyBorder="1" applyAlignment="1">
      <alignment horizontal="center" vertical="center"/>
      <protection/>
    </xf>
    <xf numFmtId="164" fontId="6" fillId="2" borderId="4" xfId="27" applyFont="1" applyFill="1" applyBorder="1" applyAlignment="1">
      <alignment horizontal="center" vertical="center"/>
      <protection/>
    </xf>
    <xf numFmtId="164" fontId="6" fillId="2" borderId="5" xfId="27" applyFont="1" applyFill="1" applyBorder="1" applyAlignment="1">
      <alignment horizontal="center" wrapText="1"/>
      <protection/>
    </xf>
    <xf numFmtId="164" fontId="7" fillId="2" borderId="6" xfId="27" applyFont="1" applyFill="1" applyBorder="1" applyAlignment="1">
      <alignment horizontal="center" vertical="center"/>
      <protection/>
    </xf>
    <xf numFmtId="164" fontId="10" fillId="2" borderId="0" xfId="27" applyFont="1" applyFill="1" applyAlignment="1">
      <alignment vertical="center"/>
      <protection/>
    </xf>
    <xf numFmtId="164" fontId="5" fillId="2" borderId="7" xfId="27" applyFont="1" applyFill="1" applyBorder="1" applyAlignment="1">
      <alignment horizontal="center" vertical="center"/>
      <protection/>
    </xf>
    <xf numFmtId="164" fontId="5" fillId="2" borderId="8" xfId="27" applyFont="1" applyFill="1" applyBorder="1" applyAlignment="1">
      <alignment horizontal="center" vertical="center"/>
      <protection/>
    </xf>
    <xf numFmtId="164" fontId="6" fillId="2" borderId="8" xfId="27" applyFont="1" applyFill="1" applyBorder="1" applyAlignment="1">
      <alignment horizontal="center" vertical="center"/>
      <protection/>
    </xf>
    <xf numFmtId="164" fontId="6" fillId="2" borderId="9" xfId="27" applyFont="1" applyFill="1" applyBorder="1" applyAlignment="1">
      <alignment horizontal="center" vertical="center" wrapText="1"/>
      <protection/>
    </xf>
    <xf numFmtId="164" fontId="11" fillId="2" borderId="1" xfId="27" applyFont="1" applyFill="1" applyBorder="1" applyAlignment="1">
      <alignment horizontal="center" vertical="center"/>
      <protection/>
    </xf>
    <xf numFmtId="164" fontId="11" fillId="2" borderId="0" xfId="27" applyFont="1" applyFill="1" applyBorder="1" applyAlignment="1">
      <alignment horizontal="center" vertical="center"/>
      <protection/>
    </xf>
    <xf numFmtId="164" fontId="12" fillId="2" borderId="0" xfId="27" applyFont="1" applyFill="1" applyBorder="1" applyAlignment="1">
      <alignment horizontal="center" vertical="center"/>
      <protection/>
    </xf>
    <xf numFmtId="164" fontId="13" fillId="2" borderId="0" xfId="27" applyFont="1" applyFill="1" applyBorder="1">
      <alignment/>
      <protection/>
    </xf>
    <xf numFmtId="164" fontId="13" fillId="2" borderId="2" xfId="27" applyFont="1" applyFill="1" applyBorder="1">
      <alignment/>
      <protection/>
    </xf>
    <xf numFmtId="164" fontId="10" fillId="2" borderId="0" xfId="27" applyFont="1" applyFill="1" applyBorder="1">
      <alignment/>
      <protection/>
    </xf>
    <xf numFmtId="164" fontId="14" fillId="2" borderId="10" xfId="21" applyNumberFormat="1" applyFont="1" applyFill="1" applyBorder="1" applyAlignment="1" applyProtection="1">
      <alignment horizontal="center" vertical="center" wrapText="1"/>
      <protection/>
    </xf>
    <xf numFmtId="170" fontId="6" fillId="2" borderId="10" xfId="23" applyNumberFormat="1" applyFont="1" applyFill="1" applyBorder="1" applyAlignment="1" applyProtection="1">
      <alignment horizontal="center" vertical="center" wrapText="1"/>
      <protection/>
    </xf>
    <xf numFmtId="170" fontId="16" fillId="2" borderId="11" xfId="23" applyNumberFormat="1" applyFont="1" applyFill="1" applyBorder="1" applyAlignment="1" applyProtection="1">
      <alignment horizontal="center" vertical="center" wrapText="1"/>
      <protection/>
    </xf>
    <xf numFmtId="166" fontId="6" fillId="2" borderId="3" xfId="21" applyFont="1" applyFill="1" applyBorder="1" applyAlignment="1" applyProtection="1">
      <alignment horizontal="left" vertical="center"/>
      <protection/>
    </xf>
    <xf numFmtId="166" fontId="6" fillId="2" borderId="11" xfId="21" applyFont="1" applyFill="1" applyBorder="1" applyAlignment="1" applyProtection="1">
      <alignment horizontal="left" vertical="center"/>
      <protection/>
    </xf>
    <xf numFmtId="171" fontId="6" fillId="2" borderId="11" xfId="20" applyNumberFormat="1" applyFont="1" applyFill="1" applyBorder="1" applyAlignment="1" applyProtection="1">
      <alignment vertical="center"/>
      <protection/>
    </xf>
    <xf numFmtId="172" fontId="6" fillId="2" borderId="11" xfId="20" applyNumberFormat="1" applyFont="1" applyFill="1" applyBorder="1" applyAlignment="1" applyProtection="1">
      <alignment horizontal="center" vertical="center"/>
      <protection/>
    </xf>
    <xf numFmtId="173" fontId="6" fillId="2" borderId="11" xfId="29" applyNumberFormat="1" applyFont="1" applyFill="1" applyBorder="1" applyAlignment="1" applyProtection="1">
      <alignment horizontal="right" vertical="center"/>
      <protection/>
    </xf>
    <xf numFmtId="164" fontId="17" fillId="2" borderId="0" xfId="27" applyFont="1" applyFill="1" applyAlignment="1">
      <alignment vertical="center"/>
      <protection/>
    </xf>
    <xf numFmtId="166" fontId="6" fillId="2" borderId="1" xfId="21" applyFont="1" applyFill="1" applyBorder="1" applyAlignment="1" applyProtection="1">
      <alignment horizontal="left" vertical="center"/>
      <protection/>
    </xf>
    <xf numFmtId="166" fontId="6" fillId="2" borderId="11" xfId="21" applyFont="1" applyFill="1" applyBorder="1" applyAlignment="1" applyProtection="1">
      <alignment horizontal="right" vertical="center"/>
      <protection/>
    </xf>
    <xf numFmtId="174" fontId="6" fillId="2" borderId="11" xfId="21" applyNumberFormat="1" applyFont="1" applyFill="1" applyBorder="1" applyAlignment="1" applyProtection="1">
      <alignment horizontal="left" vertical="center"/>
      <protection/>
    </xf>
    <xf numFmtId="166" fontId="13" fillId="2" borderId="1" xfId="21" applyFont="1" applyFill="1" applyBorder="1" applyAlignment="1" applyProtection="1">
      <alignment horizontal="left" vertical="center"/>
      <protection/>
    </xf>
    <xf numFmtId="164" fontId="13" fillId="2" borderId="11" xfId="27" applyFont="1" applyFill="1" applyBorder="1" applyAlignment="1">
      <alignment horizontal="right" vertical="center"/>
      <protection/>
    </xf>
    <xf numFmtId="174" fontId="13" fillId="2" borderId="11" xfId="27" applyNumberFormat="1" applyFont="1" applyFill="1" applyBorder="1" applyAlignment="1">
      <alignment vertical="center"/>
      <protection/>
    </xf>
    <xf numFmtId="174" fontId="13" fillId="2" borderId="11" xfId="21" applyNumberFormat="1" applyFont="1" applyFill="1" applyBorder="1" applyAlignment="1" applyProtection="1">
      <alignment horizontal="right" vertical="center"/>
      <protection/>
    </xf>
    <xf numFmtId="174" fontId="13" fillId="2" borderId="11" xfId="21" applyNumberFormat="1" applyFont="1" applyFill="1" applyBorder="1" applyAlignment="1" applyProtection="1">
      <alignment horizontal="left" vertical="center"/>
      <protection/>
    </xf>
    <xf numFmtId="171" fontId="13" fillId="2" borderId="11" xfId="20" applyNumberFormat="1" applyFont="1" applyFill="1" applyBorder="1" applyAlignment="1" applyProtection="1">
      <alignment vertical="center"/>
      <protection/>
    </xf>
    <xf numFmtId="172" fontId="13" fillId="2" borderId="11" xfId="20" applyNumberFormat="1" applyFont="1" applyFill="1" applyBorder="1" applyAlignment="1" applyProtection="1">
      <alignment horizontal="center" vertical="center"/>
      <protection/>
    </xf>
    <xf numFmtId="173" fontId="13" fillId="2" borderId="11" xfId="29" applyNumberFormat="1" applyFont="1" applyFill="1" applyBorder="1" applyAlignment="1" applyProtection="1">
      <alignment horizontal="right" vertical="center"/>
      <protection/>
    </xf>
    <xf numFmtId="164" fontId="4" fillId="2" borderId="0" xfId="27" applyFont="1" applyFill="1" applyAlignment="1">
      <alignment vertical="center"/>
      <protection/>
    </xf>
    <xf numFmtId="164" fontId="13" fillId="2" borderId="1" xfId="27" applyFont="1" applyFill="1" applyBorder="1" applyAlignment="1">
      <alignment horizontal="center" vertical="center"/>
      <protection/>
    </xf>
    <xf numFmtId="174" fontId="12" fillId="2" borderId="11" xfId="21" applyNumberFormat="1" applyFont="1" applyFill="1" applyBorder="1" applyAlignment="1" applyProtection="1">
      <alignment horizontal="left" vertical="center"/>
      <protection/>
    </xf>
    <xf numFmtId="171" fontId="12" fillId="2" borderId="11" xfId="20" applyNumberFormat="1" applyFont="1" applyFill="1" applyBorder="1" applyAlignment="1" applyProtection="1">
      <alignment vertical="center"/>
      <protection/>
    </xf>
    <xf numFmtId="172" fontId="12" fillId="2" borderId="11" xfId="20" applyNumberFormat="1" applyFont="1" applyFill="1" applyBorder="1" applyAlignment="1" applyProtection="1">
      <alignment horizontal="center" vertical="center"/>
      <protection/>
    </xf>
    <xf numFmtId="173" fontId="12" fillId="2" borderId="11" xfId="29" applyNumberFormat="1" applyFont="1" applyFill="1" applyBorder="1" applyAlignment="1" applyProtection="1">
      <alignment horizontal="right" vertical="center"/>
      <protection/>
    </xf>
    <xf numFmtId="164" fontId="12" fillId="2" borderId="1" xfId="27" applyFont="1" applyFill="1" applyBorder="1" applyAlignment="1">
      <alignment horizontal="center" vertical="center"/>
      <protection/>
    </xf>
    <xf numFmtId="164" fontId="12" fillId="2" borderId="11" xfId="27" applyFont="1" applyFill="1" applyBorder="1" applyAlignment="1">
      <alignment horizontal="right" vertical="center"/>
      <protection/>
    </xf>
    <xf numFmtId="174" fontId="12" fillId="2" borderId="11" xfId="27" applyNumberFormat="1" applyFont="1" applyFill="1" applyBorder="1" applyAlignment="1">
      <alignment vertical="center"/>
      <protection/>
    </xf>
    <xf numFmtId="174" fontId="12" fillId="2" borderId="11" xfId="21" applyNumberFormat="1" applyFont="1" applyFill="1" applyBorder="1" applyAlignment="1" applyProtection="1">
      <alignment horizontal="right" vertical="center"/>
      <protection/>
    </xf>
    <xf numFmtId="164" fontId="18" fillId="2" borderId="0" xfId="27" applyFont="1" applyFill="1" applyAlignment="1">
      <alignment vertical="center"/>
      <protection/>
    </xf>
    <xf numFmtId="164" fontId="13" fillId="2" borderId="11" xfId="27" applyFont="1" applyFill="1" applyBorder="1" applyAlignment="1">
      <alignment vertical="center"/>
      <protection/>
    </xf>
    <xf numFmtId="174" fontId="6" fillId="2" borderId="11" xfId="21" applyNumberFormat="1" applyFont="1" applyFill="1" applyBorder="1" applyAlignment="1" applyProtection="1">
      <alignment horizontal="left" vertical="center" wrapText="1"/>
      <protection/>
    </xf>
    <xf numFmtId="166" fontId="16" fillId="3" borderId="12" xfId="21" applyFont="1" applyFill="1" applyBorder="1" applyAlignment="1" applyProtection="1">
      <alignment horizontal="left" vertical="center"/>
      <protection/>
    </xf>
    <xf numFmtId="166" fontId="6" fillId="3" borderId="11" xfId="21" applyFont="1" applyFill="1" applyBorder="1" applyAlignment="1" applyProtection="1">
      <alignment horizontal="left" vertical="center"/>
      <protection/>
    </xf>
    <xf numFmtId="174" fontId="6" fillId="3" borderId="11" xfId="21" applyNumberFormat="1" applyFont="1" applyFill="1" applyBorder="1" applyAlignment="1" applyProtection="1">
      <alignment horizontal="left" vertical="center"/>
      <protection/>
    </xf>
    <xf numFmtId="171" fontId="6" fillId="3" borderId="11" xfId="20" applyNumberFormat="1" applyFont="1" applyFill="1" applyBorder="1" applyAlignment="1" applyProtection="1">
      <alignment vertical="center"/>
      <protection/>
    </xf>
    <xf numFmtId="172" fontId="6" fillId="3" borderId="11" xfId="20" applyNumberFormat="1" applyFont="1" applyFill="1" applyBorder="1" applyAlignment="1" applyProtection="1">
      <alignment horizontal="center" vertical="center"/>
      <protection/>
    </xf>
    <xf numFmtId="173" fontId="6" fillId="3" borderId="11" xfId="29" applyNumberFormat="1" applyFont="1" applyFill="1" applyBorder="1" applyAlignment="1" applyProtection="1">
      <alignment horizontal="right" vertical="center"/>
      <protection/>
    </xf>
    <xf numFmtId="166" fontId="13" fillId="2" borderId="11" xfId="21" applyFont="1" applyFill="1" applyBorder="1" applyAlignment="1" applyProtection="1">
      <alignment horizontal="right" vertical="center"/>
      <protection/>
    </xf>
    <xf numFmtId="164" fontId="6" fillId="2" borderId="11" xfId="27" applyFont="1" applyFill="1" applyBorder="1" applyAlignment="1">
      <alignment horizontal="left" vertical="center"/>
      <protection/>
    </xf>
    <xf numFmtId="174" fontId="6" fillId="2" borderId="11" xfId="27" applyNumberFormat="1" applyFont="1" applyFill="1" applyBorder="1" applyAlignment="1">
      <alignment horizontal="center" vertical="center"/>
      <protection/>
    </xf>
    <xf numFmtId="174" fontId="21" fillId="2" borderId="11" xfId="21" applyNumberFormat="1" applyFont="1" applyFill="1" applyBorder="1" applyAlignment="1" applyProtection="1">
      <alignment horizontal="left" vertical="center" wrapText="1"/>
      <protection/>
    </xf>
    <xf numFmtId="171" fontId="24" fillId="2" borderId="11" xfId="20" applyNumberFormat="1" applyFont="1" applyFill="1" applyBorder="1" applyAlignment="1" applyProtection="1">
      <alignment vertical="center"/>
      <protection/>
    </xf>
    <xf numFmtId="174" fontId="12" fillId="0" borderId="11" xfId="21" applyNumberFormat="1" applyFont="1" applyFill="1" applyBorder="1" applyAlignment="1" applyProtection="1">
      <alignment horizontal="left" vertical="center"/>
      <protection/>
    </xf>
    <xf numFmtId="171" fontId="25" fillId="2" borderId="11" xfId="20" applyNumberFormat="1" applyFont="1" applyFill="1" applyBorder="1" applyAlignment="1" applyProtection="1">
      <alignment vertical="center"/>
      <protection/>
    </xf>
    <xf numFmtId="166" fontId="13" fillId="0" borderId="1" xfId="21" applyFont="1" applyFill="1" applyBorder="1" applyAlignment="1" applyProtection="1">
      <alignment horizontal="left" vertical="center"/>
      <protection/>
    </xf>
    <xf numFmtId="164" fontId="13" fillId="0" borderId="11" xfId="27" applyFont="1" applyFill="1" applyBorder="1" applyAlignment="1">
      <alignment horizontal="right" vertical="center"/>
      <protection/>
    </xf>
    <xf numFmtId="174" fontId="13" fillId="0" borderId="11" xfId="27" applyNumberFormat="1" applyFont="1" applyFill="1" applyBorder="1" applyAlignment="1">
      <alignment vertical="center"/>
      <protection/>
    </xf>
    <xf numFmtId="174" fontId="13" fillId="0" borderId="11" xfId="21" applyNumberFormat="1" applyFont="1" applyFill="1" applyBorder="1" applyAlignment="1" applyProtection="1">
      <alignment horizontal="right" vertical="center"/>
      <protection/>
    </xf>
    <xf numFmtId="174" fontId="13" fillId="0" borderId="11" xfId="21" applyNumberFormat="1" applyFont="1" applyFill="1" applyBorder="1" applyAlignment="1" applyProtection="1">
      <alignment horizontal="left" vertical="center"/>
      <protection/>
    </xf>
    <xf numFmtId="171" fontId="25" fillId="0" borderId="11" xfId="20" applyNumberFormat="1" applyFont="1" applyFill="1" applyBorder="1" applyAlignment="1" applyProtection="1">
      <alignment vertical="center"/>
      <protection/>
    </xf>
    <xf numFmtId="171" fontId="13" fillId="0" borderId="11" xfId="20" applyNumberFormat="1" applyFont="1" applyFill="1" applyBorder="1" applyAlignment="1" applyProtection="1">
      <alignment vertical="center"/>
      <protection/>
    </xf>
    <xf numFmtId="172" fontId="13" fillId="0" borderId="11" xfId="20" applyNumberFormat="1" applyFont="1" applyFill="1" applyBorder="1" applyAlignment="1" applyProtection="1">
      <alignment horizontal="center" vertical="center"/>
      <protection/>
    </xf>
    <xf numFmtId="173" fontId="13" fillId="0" borderId="11" xfId="29" applyNumberFormat="1" applyFont="1" applyFill="1" applyBorder="1" applyAlignment="1" applyProtection="1">
      <alignment horizontal="right" vertical="center"/>
      <protection/>
    </xf>
    <xf numFmtId="164" fontId="4" fillId="0" borderId="0" xfId="27" applyFont="1" applyFill="1" applyAlignment="1">
      <alignment vertical="center"/>
      <protection/>
    </xf>
    <xf numFmtId="164" fontId="2" fillId="0" borderId="0" xfId="27" applyFont="1">
      <alignment/>
      <protection/>
    </xf>
    <xf numFmtId="171" fontId="26" fillId="2" borderId="11" xfId="20" applyNumberFormat="1" applyFont="1" applyFill="1" applyBorder="1" applyAlignment="1" applyProtection="1">
      <alignment vertical="center"/>
      <protection/>
    </xf>
    <xf numFmtId="174" fontId="13" fillId="2" borderId="11" xfId="21" applyNumberFormat="1" applyFont="1" applyFill="1" applyBorder="1" applyAlignment="1" applyProtection="1">
      <alignment horizontal="left" vertical="center" wrapText="1"/>
      <protection/>
    </xf>
    <xf numFmtId="164" fontId="27" fillId="4" borderId="13" xfId="27" applyFont="1" applyFill="1" applyBorder="1" applyAlignment="1">
      <alignment horizontal="left" vertical="center"/>
      <protection/>
    </xf>
    <xf numFmtId="166" fontId="13" fillId="4" borderId="11" xfId="21" applyFont="1" applyFill="1" applyBorder="1" applyAlignment="1" applyProtection="1">
      <alignment horizontal="right" vertical="center"/>
      <protection/>
    </xf>
    <xf numFmtId="174" fontId="13" fillId="4" borderId="11" xfId="27" applyNumberFormat="1" applyFont="1" applyFill="1" applyBorder="1" applyAlignment="1">
      <alignment vertical="center"/>
      <protection/>
    </xf>
    <xf numFmtId="174" fontId="13" fillId="4" borderId="11" xfId="27" applyNumberFormat="1" applyFont="1" applyFill="1" applyBorder="1" applyAlignment="1">
      <alignment horizontal="center" vertical="center"/>
      <protection/>
    </xf>
    <xf numFmtId="171" fontId="6" fillId="4" borderId="11" xfId="20" applyNumberFormat="1" applyFont="1" applyFill="1" applyBorder="1" applyAlignment="1" applyProtection="1">
      <alignment vertical="center"/>
      <protection/>
    </xf>
    <xf numFmtId="172" fontId="6" fillId="4" borderId="11" xfId="20" applyNumberFormat="1" applyFont="1" applyFill="1" applyBorder="1" applyAlignment="1" applyProtection="1">
      <alignment horizontal="center" vertical="center"/>
      <protection/>
    </xf>
    <xf numFmtId="173" fontId="6" fillId="4" borderId="11" xfId="29" applyNumberFormat="1" applyFont="1" applyFill="1" applyBorder="1" applyAlignment="1" applyProtection="1">
      <alignment horizontal="right" vertical="center"/>
      <protection/>
    </xf>
    <xf numFmtId="164" fontId="13" fillId="2" borderId="14" xfId="27" applyFont="1" applyFill="1" applyBorder="1" applyAlignment="1">
      <alignment horizontal="center" vertical="center"/>
      <protection/>
    </xf>
    <xf numFmtId="164" fontId="4" fillId="2" borderId="0" xfId="27" applyFont="1" applyFill="1" applyBorder="1" applyAlignment="1">
      <alignment vertical="center"/>
      <protection/>
    </xf>
    <xf numFmtId="174" fontId="13" fillId="2" borderId="11" xfId="27" applyNumberFormat="1" applyFont="1" applyFill="1" applyBorder="1" applyAlignment="1">
      <alignment horizontal="center" vertical="center"/>
      <protection/>
    </xf>
    <xf numFmtId="174" fontId="6" fillId="2" borderId="11" xfId="27" applyNumberFormat="1" applyFont="1" applyFill="1" applyBorder="1" applyAlignment="1">
      <alignment vertical="center"/>
      <protection/>
    </xf>
    <xf numFmtId="166" fontId="16" fillId="3" borderId="15" xfId="21" applyFont="1" applyFill="1" applyBorder="1" applyAlignment="1" applyProtection="1">
      <alignment horizontal="left" vertical="center"/>
      <protection/>
    </xf>
    <xf numFmtId="164" fontId="28" fillId="2" borderId="0" xfId="27" applyFont="1" applyFill="1" applyAlignment="1">
      <alignment horizontal="center" vertical="center"/>
      <protection/>
    </xf>
    <xf numFmtId="164" fontId="28" fillId="2" borderId="0" xfId="27" applyFont="1" applyFill="1">
      <alignment/>
      <protection/>
    </xf>
    <xf numFmtId="164" fontId="28" fillId="2" borderId="0" xfId="27" applyFont="1" applyFill="1" applyAlignment="1">
      <alignment/>
      <protection/>
    </xf>
    <xf numFmtId="164" fontId="28" fillId="2" borderId="0" xfId="27" applyFont="1" applyFill="1" applyAlignment="1">
      <alignment horizontal="left"/>
      <protection/>
    </xf>
    <xf numFmtId="164" fontId="8" fillId="2" borderId="11" xfId="27" applyFont="1" applyFill="1" applyBorder="1" applyAlignment="1">
      <alignment horizontal="center" vertical="center" wrapText="1"/>
      <protection/>
    </xf>
    <xf numFmtId="164" fontId="7" fillId="2" borderId="11" xfId="27" applyFont="1" applyFill="1" applyBorder="1" applyAlignment="1">
      <alignment horizontal="left" vertical="center"/>
      <protection/>
    </xf>
    <xf numFmtId="164" fontId="30" fillId="2" borderId="11" xfId="27" applyFont="1" applyFill="1" applyBorder="1" applyAlignment="1">
      <alignment horizontal="left"/>
      <protection/>
    </xf>
    <xf numFmtId="164" fontId="8" fillId="2" borderId="11" xfId="21" applyNumberFormat="1" applyFont="1" applyFill="1" applyBorder="1" applyAlignment="1" applyProtection="1">
      <alignment horizontal="center" vertical="center" wrapText="1"/>
      <protection/>
    </xf>
    <xf numFmtId="170" fontId="8" fillId="2" borderId="11" xfId="23" applyNumberFormat="1" applyFont="1" applyFill="1" applyBorder="1" applyAlignment="1" applyProtection="1">
      <alignment vertical="center" wrapText="1"/>
      <protection/>
    </xf>
    <xf numFmtId="170" fontId="8" fillId="2" borderId="11" xfId="23" applyNumberFormat="1" applyFont="1" applyFill="1" applyBorder="1" applyAlignment="1" applyProtection="1">
      <alignment horizontal="left" vertical="center" wrapText="1"/>
      <protection/>
    </xf>
    <xf numFmtId="170" fontId="7" fillId="2" borderId="11" xfId="23" applyNumberFormat="1" applyFont="1" applyFill="1" applyBorder="1" applyAlignment="1" applyProtection="1">
      <alignment horizontal="left" vertical="center" wrapText="1"/>
      <protection/>
    </xf>
    <xf numFmtId="166" fontId="8" fillId="2" borderId="11" xfId="21" applyFont="1" applyFill="1" applyBorder="1" applyAlignment="1" applyProtection="1">
      <alignment horizontal="left" vertical="center"/>
      <protection/>
    </xf>
    <xf numFmtId="167" fontId="8" fillId="2" borderId="11" xfId="23" applyNumberFormat="1" applyFont="1" applyFill="1" applyBorder="1" applyAlignment="1" applyProtection="1">
      <alignment horizontal="left" vertical="center"/>
      <protection/>
    </xf>
    <xf numFmtId="172" fontId="8" fillId="2" borderId="11" xfId="25" applyNumberFormat="1" applyFont="1" applyFill="1" applyBorder="1" applyAlignment="1" applyProtection="1">
      <alignment horizontal="left" vertical="center"/>
      <protection/>
    </xf>
    <xf numFmtId="173" fontId="8" fillId="2" borderId="11" xfId="29" applyNumberFormat="1" applyFont="1" applyFill="1" applyBorder="1" applyAlignment="1" applyProtection="1">
      <alignment horizontal="left" vertical="center"/>
      <protection/>
    </xf>
    <xf numFmtId="166" fontId="30" fillId="2" borderId="11" xfId="21" applyFont="1" applyFill="1" applyBorder="1" applyAlignment="1" applyProtection="1">
      <alignment horizontal="left" vertical="center"/>
      <protection/>
    </xf>
    <xf numFmtId="174" fontId="30" fillId="2" borderId="11" xfId="21" applyNumberFormat="1" applyFont="1" applyFill="1" applyBorder="1" applyAlignment="1" applyProtection="1">
      <alignment horizontal="right" vertical="center"/>
      <protection/>
    </xf>
    <xf numFmtId="174" fontId="8" fillId="2" borderId="11" xfId="21" applyNumberFormat="1" applyFont="1" applyFill="1" applyBorder="1" applyAlignment="1" applyProtection="1">
      <alignment horizontal="right" vertical="center"/>
      <protection/>
    </xf>
    <xf numFmtId="174" fontId="8" fillId="2" borderId="11" xfId="21" applyNumberFormat="1" applyFont="1" applyFill="1" applyBorder="1" applyAlignment="1" applyProtection="1">
      <alignment horizontal="left" vertical="center"/>
      <protection/>
    </xf>
    <xf numFmtId="174" fontId="30" fillId="2" borderId="11" xfId="27" applyNumberFormat="1" applyFont="1" applyFill="1" applyBorder="1" applyAlignment="1">
      <alignment vertical="center"/>
      <protection/>
    </xf>
    <xf numFmtId="174" fontId="30" fillId="2" borderId="11" xfId="21" applyNumberFormat="1" applyFont="1" applyFill="1" applyBorder="1" applyAlignment="1" applyProtection="1">
      <alignment horizontal="left" vertical="center"/>
      <protection/>
    </xf>
    <xf numFmtId="172" fontId="30" fillId="2" borderId="11" xfId="20" applyNumberFormat="1" applyFont="1" applyFill="1" applyBorder="1" applyAlignment="1" applyProtection="1">
      <alignment horizontal="left" vertical="center"/>
      <protection/>
    </xf>
    <xf numFmtId="173" fontId="30" fillId="2" borderId="11" xfId="29" applyNumberFormat="1" applyFont="1" applyFill="1" applyBorder="1" applyAlignment="1" applyProtection="1">
      <alignment horizontal="left" vertical="center"/>
      <protection/>
    </xf>
    <xf numFmtId="171" fontId="30" fillId="2" borderId="11" xfId="20" applyNumberFormat="1" applyFont="1" applyFill="1" applyBorder="1" applyAlignment="1" applyProtection="1">
      <alignment horizontal="left" vertical="center"/>
      <protection/>
    </xf>
    <xf numFmtId="166" fontId="30" fillId="0" borderId="11" xfId="21" applyFont="1" applyFill="1" applyBorder="1" applyAlignment="1" applyProtection="1">
      <alignment horizontal="left" vertical="center"/>
      <protection/>
    </xf>
    <xf numFmtId="174" fontId="30" fillId="0" borderId="11" xfId="21" applyNumberFormat="1" applyFont="1" applyFill="1" applyBorder="1" applyAlignment="1" applyProtection="1">
      <alignment horizontal="right" vertical="center"/>
      <protection/>
    </xf>
    <xf numFmtId="174" fontId="32" fillId="0" borderId="11" xfId="21" applyNumberFormat="1" applyFont="1" applyFill="1" applyBorder="1" applyAlignment="1" applyProtection="1">
      <alignment horizontal="left" vertical="center"/>
      <protection/>
    </xf>
    <xf numFmtId="174" fontId="30" fillId="0" borderId="11" xfId="21" applyNumberFormat="1" applyFont="1" applyFill="1" applyBorder="1" applyAlignment="1" applyProtection="1">
      <alignment horizontal="left" vertical="center"/>
      <protection/>
    </xf>
    <xf numFmtId="171" fontId="30" fillId="0" borderId="11" xfId="20" applyNumberFormat="1" applyFont="1" applyFill="1" applyBorder="1" applyAlignment="1" applyProtection="1">
      <alignment horizontal="left" vertical="center"/>
      <protection/>
    </xf>
    <xf numFmtId="172" fontId="32" fillId="2" borderId="11" xfId="20" applyNumberFormat="1" applyFont="1" applyFill="1" applyBorder="1" applyAlignment="1" applyProtection="1">
      <alignment horizontal="left" vertical="center"/>
      <protection/>
    </xf>
    <xf numFmtId="173" fontId="32" fillId="2" borderId="11" xfId="29" applyNumberFormat="1" applyFont="1" applyFill="1" applyBorder="1" applyAlignment="1" applyProtection="1">
      <alignment horizontal="left" vertical="center"/>
      <protection/>
    </xf>
    <xf numFmtId="174" fontId="32" fillId="2" borderId="11" xfId="21" applyNumberFormat="1" applyFont="1" applyFill="1" applyBorder="1" applyAlignment="1" applyProtection="1">
      <alignment horizontal="left" vertical="center"/>
      <protection/>
    </xf>
    <xf numFmtId="171" fontId="32" fillId="2" borderId="11" xfId="20" applyNumberFormat="1" applyFont="1" applyFill="1" applyBorder="1" applyAlignment="1" applyProtection="1">
      <alignment vertical="center"/>
      <protection/>
    </xf>
    <xf numFmtId="171" fontId="32" fillId="2" borderId="11" xfId="20" applyNumberFormat="1" applyFont="1" applyFill="1" applyBorder="1" applyAlignment="1" applyProtection="1">
      <alignment horizontal="left" vertical="center"/>
      <protection/>
    </xf>
    <xf numFmtId="171" fontId="30" fillId="2" borderId="11" xfId="20" applyNumberFormat="1" applyFont="1" applyFill="1" applyBorder="1" applyAlignment="1" applyProtection="1">
      <alignment vertical="center"/>
      <protection/>
    </xf>
    <xf numFmtId="167" fontId="8" fillId="2" borderId="11" xfId="23" applyNumberFormat="1" applyFont="1" applyFill="1" applyBorder="1" applyAlignment="1" applyProtection="1">
      <alignment vertical="center"/>
      <protection/>
    </xf>
    <xf numFmtId="167" fontId="33" fillId="2" borderId="11" xfId="23" applyNumberFormat="1" applyFont="1" applyFill="1" applyBorder="1" applyAlignment="1" applyProtection="1">
      <alignment vertical="center"/>
      <protection/>
    </xf>
    <xf numFmtId="166" fontId="7" fillId="3" borderId="11" xfId="21" applyFont="1" applyFill="1" applyBorder="1" applyAlignment="1" applyProtection="1">
      <alignment horizontal="left" vertical="center"/>
      <protection/>
    </xf>
    <xf numFmtId="174" fontId="8" fillId="3" borderId="11" xfId="21" applyNumberFormat="1" applyFont="1" applyFill="1" applyBorder="1" applyAlignment="1" applyProtection="1">
      <alignment horizontal="left" vertical="center"/>
      <protection/>
    </xf>
    <xf numFmtId="171" fontId="8" fillId="3" borderId="11" xfId="20" applyNumberFormat="1" applyFont="1" applyFill="1" applyBorder="1" applyAlignment="1" applyProtection="1">
      <alignment vertical="center"/>
      <protection/>
    </xf>
    <xf numFmtId="171" fontId="8" fillId="3" borderId="11" xfId="20" applyNumberFormat="1" applyFont="1" applyFill="1" applyBorder="1" applyAlignment="1" applyProtection="1">
      <alignment horizontal="left" vertical="center"/>
      <protection/>
    </xf>
    <xf numFmtId="172" fontId="8" fillId="3" borderId="11" xfId="20" applyNumberFormat="1" applyFont="1" applyFill="1" applyBorder="1" applyAlignment="1" applyProtection="1">
      <alignment horizontal="left" vertical="center"/>
      <protection/>
    </xf>
    <xf numFmtId="173" fontId="8" fillId="3" borderId="11" xfId="29" applyNumberFormat="1" applyFont="1" applyFill="1" applyBorder="1" applyAlignment="1" applyProtection="1">
      <alignment horizontal="left" vertical="center"/>
      <protection/>
    </xf>
    <xf numFmtId="164" fontId="30" fillId="2" borderId="11" xfId="27" applyFont="1" applyFill="1" applyBorder="1" applyAlignment="1">
      <alignment horizontal="center" vertical="center"/>
      <protection/>
    </xf>
    <xf numFmtId="167" fontId="30" fillId="2" borderId="11" xfId="23" applyNumberFormat="1" applyFont="1" applyFill="1" applyBorder="1" applyAlignment="1" applyProtection="1">
      <alignment vertical="center"/>
      <protection/>
    </xf>
    <xf numFmtId="167" fontId="30" fillId="2" borderId="11" xfId="23" applyNumberFormat="1" applyFont="1" applyFill="1" applyBorder="1" applyAlignment="1" applyProtection="1">
      <alignment horizontal="left" vertical="center"/>
      <protection/>
    </xf>
    <xf numFmtId="172" fontId="30" fillId="2" borderId="11" xfId="25" applyNumberFormat="1" applyFont="1" applyFill="1" applyBorder="1" applyAlignment="1" applyProtection="1">
      <alignment horizontal="left" vertical="center"/>
      <protection/>
    </xf>
    <xf numFmtId="174" fontId="8" fillId="2" borderId="11" xfId="27" applyNumberFormat="1" applyFont="1" applyFill="1" applyBorder="1" applyAlignment="1">
      <alignment horizontal="left" vertical="center"/>
      <protection/>
    </xf>
    <xf numFmtId="174" fontId="8" fillId="2" borderId="11" xfId="27" applyNumberFormat="1" applyFont="1" applyFill="1" applyBorder="1" applyAlignment="1">
      <alignment vertical="center"/>
      <protection/>
    </xf>
    <xf numFmtId="174" fontId="8" fillId="2" borderId="11" xfId="27" applyNumberFormat="1" applyFont="1" applyFill="1" applyBorder="1" applyAlignment="1">
      <alignment horizontal="left" vertical="center" wrapText="1"/>
      <protection/>
    </xf>
    <xf numFmtId="174" fontId="32" fillId="2" borderId="11" xfId="21" applyNumberFormat="1" applyFont="1" applyFill="1" applyBorder="1" applyAlignment="1" applyProtection="1">
      <alignment horizontal="right" vertical="center"/>
      <protection/>
    </xf>
    <xf numFmtId="174" fontId="32" fillId="0" borderId="11" xfId="21" applyNumberFormat="1" applyFont="1" applyFill="1" applyBorder="1" applyAlignment="1" applyProtection="1">
      <alignment horizontal="right" vertical="center"/>
      <protection/>
    </xf>
    <xf numFmtId="167" fontId="8" fillId="0" borderId="11" xfId="23" applyNumberFormat="1" applyFont="1" applyFill="1" applyBorder="1" applyAlignment="1" applyProtection="1">
      <alignment vertical="center"/>
      <protection/>
    </xf>
    <xf numFmtId="167" fontId="8" fillId="0" borderId="11" xfId="23" applyNumberFormat="1" applyFont="1" applyFill="1" applyBorder="1" applyAlignment="1" applyProtection="1">
      <alignment horizontal="left" vertical="center"/>
      <protection/>
    </xf>
    <xf numFmtId="172" fontId="8" fillId="0" borderId="11" xfId="25" applyNumberFormat="1" applyFont="1" applyFill="1" applyBorder="1" applyAlignment="1" applyProtection="1">
      <alignment horizontal="left" vertical="center"/>
      <protection/>
    </xf>
    <xf numFmtId="173" fontId="8" fillId="0" borderId="11" xfId="29" applyNumberFormat="1" applyFont="1" applyFill="1" applyBorder="1" applyAlignment="1" applyProtection="1">
      <alignment horizontal="left" vertical="center"/>
      <protection/>
    </xf>
    <xf numFmtId="174" fontId="8" fillId="2" borderId="11" xfId="21" applyNumberFormat="1" applyFont="1" applyFill="1" applyBorder="1" applyAlignment="1" applyProtection="1">
      <alignment horizontal="left" vertical="center" wrapText="1"/>
      <protection/>
    </xf>
    <xf numFmtId="164" fontId="8" fillId="2" borderId="11" xfId="27" applyFont="1" applyFill="1" applyBorder="1" applyAlignment="1">
      <alignment horizontal="center" vertical="center"/>
      <protection/>
    </xf>
    <xf numFmtId="164" fontId="34" fillId="0" borderId="0" xfId="0" applyFont="1" applyAlignment="1">
      <alignment/>
    </xf>
    <xf numFmtId="171" fontId="33" fillId="2" borderId="11" xfId="20" applyNumberFormat="1" applyFont="1" applyFill="1" applyBorder="1" applyAlignment="1" applyProtection="1">
      <alignment vertical="center"/>
      <protection/>
    </xf>
    <xf numFmtId="174" fontId="8" fillId="2" borderId="11" xfId="27" applyNumberFormat="1" applyFont="1" applyFill="1" applyBorder="1" applyAlignment="1">
      <alignment horizontal="center" vertical="center"/>
      <protection/>
    </xf>
    <xf numFmtId="171" fontId="8" fillId="2" borderId="11" xfId="20" applyNumberFormat="1" applyFont="1" applyFill="1" applyBorder="1" applyAlignment="1" applyProtection="1">
      <alignment vertical="center"/>
      <protection/>
    </xf>
    <xf numFmtId="171" fontId="8" fillId="2" borderId="11" xfId="20" applyNumberFormat="1" applyFont="1" applyFill="1" applyBorder="1" applyAlignment="1" applyProtection="1">
      <alignment horizontal="left" vertical="center"/>
      <protection/>
    </xf>
    <xf numFmtId="172" fontId="8" fillId="2" borderId="11" xfId="20" applyNumberFormat="1" applyFont="1" applyFill="1" applyBorder="1" applyAlignment="1" applyProtection="1">
      <alignment horizontal="left" vertical="center"/>
      <protection/>
    </xf>
    <xf numFmtId="164" fontId="35" fillId="4" borderId="11" xfId="27" applyFont="1" applyFill="1" applyBorder="1" applyAlignment="1">
      <alignment horizontal="left" vertical="center"/>
      <protection/>
    </xf>
    <xf numFmtId="174" fontId="30" fillId="4" borderId="11" xfId="21" applyNumberFormat="1" applyFont="1" applyFill="1" applyBorder="1" applyAlignment="1" applyProtection="1">
      <alignment horizontal="right" vertical="center"/>
      <protection/>
    </xf>
    <xf numFmtId="174" fontId="30" fillId="4" borderId="11" xfId="27" applyNumberFormat="1" applyFont="1" applyFill="1" applyBorder="1" applyAlignment="1">
      <alignment vertical="center"/>
      <protection/>
    </xf>
    <xf numFmtId="174" fontId="30" fillId="4" borderId="11" xfId="27" applyNumberFormat="1" applyFont="1" applyFill="1" applyBorder="1" applyAlignment="1">
      <alignment horizontal="center" vertical="center"/>
      <protection/>
    </xf>
    <xf numFmtId="171" fontId="8" fillId="4" borderId="11" xfId="20" applyNumberFormat="1" applyFont="1" applyFill="1" applyBorder="1" applyAlignment="1" applyProtection="1">
      <alignment vertical="center"/>
      <protection/>
    </xf>
    <xf numFmtId="171" fontId="8" fillId="4" borderId="11" xfId="20" applyNumberFormat="1" applyFont="1" applyFill="1" applyBorder="1" applyAlignment="1" applyProtection="1">
      <alignment horizontal="left" vertical="center"/>
      <protection/>
    </xf>
    <xf numFmtId="172" fontId="8" fillId="4" borderId="11" xfId="20" applyNumberFormat="1" applyFont="1" applyFill="1" applyBorder="1" applyAlignment="1" applyProtection="1">
      <alignment horizontal="left" vertical="center"/>
      <protection/>
    </xf>
    <xf numFmtId="173" fontId="8" fillId="4" borderId="11" xfId="29" applyNumberFormat="1" applyFont="1" applyFill="1" applyBorder="1" applyAlignment="1" applyProtection="1">
      <alignment horizontal="left" vertical="center"/>
      <protection/>
    </xf>
    <xf numFmtId="174" fontId="30" fillId="2" borderId="11" xfId="27" applyNumberFormat="1" applyFont="1" applyFill="1" applyBorder="1" applyAlignment="1">
      <alignment horizontal="center" vertical="center"/>
      <protection/>
    </xf>
    <xf numFmtId="164" fontId="28" fillId="2" borderId="1" xfId="28" applyFont="1" applyFill="1" applyBorder="1" applyAlignment="1">
      <alignment horizontal="center" vertical="center"/>
      <protection/>
    </xf>
    <xf numFmtId="164" fontId="28" fillId="2" borderId="0" xfId="28" applyFont="1" applyFill="1" applyAlignment="1">
      <alignment horizontal="center" vertical="center"/>
      <protection/>
    </xf>
    <xf numFmtId="164" fontId="28" fillId="2" borderId="0" xfId="28" applyFont="1" applyFill="1">
      <alignment/>
      <protection/>
    </xf>
    <xf numFmtId="164" fontId="28" fillId="2" borderId="2" xfId="28" applyFont="1" applyFill="1" applyBorder="1">
      <alignment/>
      <protection/>
    </xf>
    <xf numFmtId="164" fontId="4" fillId="2" borderId="0" xfId="28" applyFont="1" applyFill="1">
      <alignment/>
      <protection/>
    </xf>
    <xf numFmtId="164" fontId="8" fillId="2" borderId="16" xfId="28" applyFont="1" applyFill="1" applyBorder="1" applyAlignment="1">
      <alignment horizontal="center" vertical="center"/>
      <protection/>
    </xf>
    <xf numFmtId="164" fontId="7" fillId="2" borderId="16" xfId="28" applyFont="1" applyFill="1" applyBorder="1" applyAlignment="1">
      <alignment horizontal="center" vertical="center"/>
      <protection/>
    </xf>
    <xf numFmtId="164" fontId="10" fillId="2" borderId="0" xfId="28" applyFont="1" applyFill="1" applyAlignment="1">
      <alignment vertical="center"/>
      <protection/>
    </xf>
    <xf numFmtId="164" fontId="32" fillId="2" borderId="1" xfId="28" applyFont="1" applyFill="1" applyBorder="1" applyAlignment="1">
      <alignment horizontal="center" vertical="center"/>
      <protection/>
    </xf>
    <xf numFmtId="164" fontId="32" fillId="2" borderId="0" xfId="28" applyFont="1" applyFill="1" applyAlignment="1">
      <alignment horizontal="center" vertical="center"/>
      <protection/>
    </xf>
    <xf numFmtId="164" fontId="30" fillId="2" borderId="0" xfId="28" applyFont="1" applyFill="1">
      <alignment/>
      <protection/>
    </xf>
    <xf numFmtId="164" fontId="30" fillId="2" borderId="2" xfId="28" applyFont="1" applyFill="1" applyBorder="1">
      <alignment/>
      <protection/>
    </xf>
    <xf numFmtId="164" fontId="10" fillId="2" borderId="0" xfId="28" applyFont="1" applyFill="1">
      <alignment/>
      <protection/>
    </xf>
    <xf numFmtId="164" fontId="8" fillId="2" borderId="11" xfId="22" applyNumberFormat="1" applyFont="1" applyFill="1" applyBorder="1" applyAlignment="1" applyProtection="1">
      <alignment horizontal="center" vertical="center" wrapText="1"/>
      <protection/>
    </xf>
    <xf numFmtId="170" fontId="8" fillId="2" borderId="11" xfId="23" applyNumberFormat="1" applyFont="1" applyFill="1" applyBorder="1" applyAlignment="1" applyProtection="1">
      <alignment horizontal="center" vertical="center" wrapText="1"/>
      <protection/>
    </xf>
    <xf numFmtId="170" fontId="7" fillId="2" borderId="11" xfId="23" applyNumberFormat="1" applyFont="1" applyFill="1" applyBorder="1" applyAlignment="1" applyProtection="1">
      <alignment horizontal="center" vertical="center" wrapText="1"/>
      <protection/>
    </xf>
    <xf numFmtId="166" fontId="8" fillId="2" borderId="11" xfId="22" applyFont="1" applyFill="1" applyBorder="1" applyAlignment="1" applyProtection="1">
      <alignment horizontal="left" vertical="center"/>
      <protection/>
    </xf>
    <xf numFmtId="167" fontId="8" fillId="2" borderId="11" xfId="24" applyNumberFormat="1" applyFont="1" applyFill="1" applyBorder="1" applyAlignment="1" applyProtection="1">
      <alignment vertical="center"/>
      <protection/>
    </xf>
    <xf numFmtId="167" fontId="8" fillId="2" borderId="11" xfId="26" applyNumberFormat="1" applyFont="1" applyFill="1" applyBorder="1" applyAlignment="1" applyProtection="1">
      <alignment horizontal="center" vertical="center"/>
      <protection/>
    </xf>
    <xf numFmtId="173" fontId="8" fillId="2" borderId="11" xfId="30" applyNumberFormat="1" applyFont="1" applyFill="1" applyBorder="1" applyAlignment="1" applyProtection="1">
      <alignment horizontal="right" vertical="center"/>
      <protection/>
    </xf>
    <xf numFmtId="164" fontId="17" fillId="2" borderId="0" xfId="28" applyFont="1" applyFill="1" applyAlignment="1">
      <alignment vertical="center"/>
      <protection/>
    </xf>
    <xf numFmtId="174" fontId="8" fillId="2" borderId="11" xfId="22" applyNumberFormat="1" applyFont="1" applyFill="1" applyBorder="1" applyAlignment="1" applyProtection="1">
      <alignment horizontal="left" vertical="center"/>
      <protection/>
    </xf>
    <xf numFmtId="174" fontId="8" fillId="2" borderId="11" xfId="22" applyNumberFormat="1" applyFont="1" applyFill="1" applyBorder="1" applyAlignment="1" applyProtection="1">
      <alignment horizontal="right" vertical="center"/>
      <protection/>
    </xf>
    <xf numFmtId="174" fontId="30" fillId="2" borderId="11" xfId="22" applyNumberFormat="1" applyFont="1" applyFill="1" applyBorder="1" applyAlignment="1" applyProtection="1">
      <alignment horizontal="left" vertical="center"/>
      <protection/>
    </xf>
    <xf numFmtId="174" fontId="30" fillId="2" borderId="11" xfId="22" applyNumberFormat="1" applyFont="1" applyFill="1" applyBorder="1" applyAlignment="1" applyProtection="1">
      <alignment horizontal="right" vertical="center"/>
      <protection/>
    </xf>
    <xf numFmtId="167" fontId="30" fillId="2" borderId="11" xfId="24" applyNumberFormat="1" applyFont="1" applyFill="1" applyBorder="1" applyAlignment="1" applyProtection="1">
      <alignment vertical="center"/>
      <protection/>
    </xf>
    <xf numFmtId="167" fontId="30" fillId="2" borderId="11" xfId="26" applyNumberFormat="1" applyFont="1" applyFill="1" applyBorder="1" applyAlignment="1" applyProtection="1">
      <alignment horizontal="center" vertical="center"/>
      <protection/>
    </xf>
    <xf numFmtId="173" fontId="30" fillId="2" borderId="11" xfId="30" applyNumberFormat="1" applyFont="1" applyFill="1" applyBorder="1" applyAlignment="1" applyProtection="1">
      <alignment horizontal="right" vertical="center"/>
      <protection/>
    </xf>
    <xf numFmtId="164" fontId="4" fillId="2" borderId="0" xfId="28" applyFont="1" applyFill="1" applyAlignment="1">
      <alignment vertical="center"/>
      <protection/>
    </xf>
    <xf numFmtId="174" fontId="30" fillId="0" borderId="11" xfId="22" applyNumberFormat="1" applyFont="1" applyFill="1" applyBorder="1" applyAlignment="1" applyProtection="1">
      <alignment horizontal="left" vertical="center"/>
      <protection/>
    </xf>
    <xf numFmtId="174" fontId="30" fillId="0" borderId="11" xfId="22" applyNumberFormat="1" applyFont="1" applyFill="1" applyBorder="1" applyAlignment="1" applyProtection="1">
      <alignment horizontal="right" vertical="center"/>
      <protection/>
    </xf>
    <xf numFmtId="174" fontId="32" fillId="0" borderId="11" xfId="22" applyNumberFormat="1" applyFont="1" applyFill="1" applyBorder="1" applyAlignment="1" applyProtection="1">
      <alignment horizontal="left" vertical="center"/>
      <protection/>
    </xf>
    <xf numFmtId="167" fontId="30" fillId="0" borderId="11" xfId="24" applyNumberFormat="1" applyFont="1" applyFill="1" applyBorder="1" applyAlignment="1" applyProtection="1">
      <alignment vertical="center"/>
      <protection/>
    </xf>
    <xf numFmtId="164" fontId="4" fillId="0" borderId="0" xfId="28" applyFont="1" applyFill="1" applyAlignment="1">
      <alignment vertical="center"/>
      <protection/>
    </xf>
    <xf numFmtId="164" fontId="32" fillId="0" borderId="11" xfId="22" applyNumberFormat="1" applyFont="1" applyFill="1" applyBorder="1" applyAlignment="1" applyProtection="1">
      <alignment horizontal="right" vertical="center"/>
      <protection/>
    </xf>
    <xf numFmtId="167" fontId="30" fillId="0" borderId="11" xfId="26" applyNumberFormat="1" applyFont="1" applyFill="1" applyBorder="1" applyAlignment="1" applyProtection="1">
      <alignment horizontal="center" vertical="center"/>
      <protection/>
    </xf>
    <xf numFmtId="173" fontId="30" fillId="0" borderId="11" xfId="30" applyNumberFormat="1" applyFont="1" applyFill="1" applyBorder="1" applyAlignment="1" applyProtection="1">
      <alignment horizontal="right" vertical="center"/>
      <protection/>
    </xf>
    <xf numFmtId="174" fontId="30" fillId="2" borderId="11" xfId="28" applyNumberFormat="1" applyFont="1" applyFill="1" applyBorder="1" applyAlignment="1">
      <alignment horizontal="left" vertical="center"/>
      <protection/>
    </xf>
    <xf numFmtId="174" fontId="32" fillId="2" borderId="11" xfId="22" applyNumberFormat="1" applyFont="1" applyFill="1" applyBorder="1" applyAlignment="1" applyProtection="1">
      <alignment horizontal="left" vertical="center"/>
      <protection/>
    </xf>
    <xf numFmtId="167" fontId="32" fillId="2" borderId="11" xfId="26" applyNumberFormat="1" applyFont="1" applyFill="1" applyBorder="1" applyAlignment="1" applyProtection="1">
      <alignment horizontal="center" vertical="center"/>
      <protection/>
    </xf>
    <xf numFmtId="173" fontId="32" fillId="2" borderId="11" xfId="30" applyNumberFormat="1" applyFont="1" applyFill="1" applyBorder="1" applyAlignment="1" applyProtection="1">
      <alignment horizontal="right" vertical="center"/>
      <protection/>
    </xf>
    <xf numFmtId="174" fontId="8" fillId="2" borderId="11" xfId="28" applyNumberFormat="1" applyFont="1" applyFill="1" applyBorder="1" applyAlignment="1">
      <alignment horizontal="center" vertical="center"/>
      <protection/>
    </xf>
    <xf numFmtId="167" fontId="33" fillId="2" borderId="11" xfId="24" applyNumberFormat="1" applyFont="1" applyFill="1" applyBorder="1" applyAlignment="1" applyProtection="1">
      <alignment vertical="center"/>
      <protection/>
    </xf>
    <xf numFmtId="174" fontId="8" fillId="2" borderId="11" xfId="22" applyNumberFormat="1" applyFont="1" applyFill="1" applyBorder="1" applyAlignment="1" applyProtection="1">
      <alignment vertical="center"/>
      <protection/>
    </xf>
    <xf numFmtId="174" fontId="8" fillId="2" borderId="11" xfId="22" applyNumberFormat="1" applyFont="1" applyFill="1" applyBorder="1" applyAlignment="1" applyProtection="1">
      <alignment vertical="center" wrapText="1"/>
      <protection/>
    </xf>
    <xf numFmtId="174" fontId="8" fillId="3" borderId="11" xfId="28" applyNumberFormat="1" applyFont="1" applyFill="1" applyBorder="1" applyAlignment="1">
      <alignment horizontal="center" vertical="center"/>
      <protection/>
    </xf>
    <xf numFmtId="174" fontId="8" fillId="3" borderId="11" xfId="22" applyNumberFormat="1" applyFont="1" applyFill="1" applyBorder="1" applyAlignment="1" applyProtection="1">
      <alignment horizontal="left" vertical="center"/>
      <protection/>
    </xf>
    <xf numFmtId="167" fontId="8" fillId="3" borderId="11" xfId="24" applyNumberFormat="1" applyFont="1" applyFill="1" applyBorder="1" applyAlignment="1" applyProtection="1">
      <alignment vertical="center"/>
      <protection/>
    </xf>
    <xf numFmtId="167" fontId="8" fillId="3" borderId="11" xfId="26" applyNumberFormat="1" applyFont="1" applyFill="1" applyBorder="1" applyAlignment="1" applyProtection="1">
      <alignment horizontal="center" vertical="center"/>
      <protection/>
    </xf>
    <xf numFmtId="173" fontId="8" fillId="3" borderId="11" xfId="30" applyNumberFormat="1" applyFont="1" applyFill="1" applyBorder="1" applyAlignment="1" applyProtection="1">
      <alignment horizontal="right" vertical="center"/>
      <protection/>
    </xf>
    <xf numFmtId="174" fontId="30" fillId="2" borderId="11" xfId="28" applyNumberFormat="1" applyFont="1" applyFill="1" applyBorder="1" applyAlignment="1">
      <alignment horizontal="center" vertical="center"/>
      <protection/>
    </xf>
    <xf numFmtId="174" fontId="8" fillId="2" borderId="11" xfId="28" applyNumberFormat="1" applyFont="1" applyFill="1" applyBorder="1" applyAlignment="1">
      <alignment horizontal="left" vertical="center"/>
      <protection/>
    </xf>
    <xf numFmtId="174" fontId="8" fillId="2" borderId="11" xfId="22" applyNumberFormat="1" applyFont="1" applyFill="1" applyBorder="1" applyAlignment="1" applyProtection="1">
      <alignment horizontal="center" vertical="center"/>
      <protection/>
    </xf>
    <xf numFmtId="174" fontId="30" fillId="2" borderId="11" xfId="28" applyNumberFormat="1" applyFont="1" applyFill="1" applyBorder="1" applyAlignment="1">
      <alignment horizontal="right" vertical="center"/>
      <protection/>
    </xf>
    <xf numFmtId="174" fontId="38" fillId="2" borderId="11" xfId="28" applyNumberFormat="1" applyFont="1" applyFill="1" applyBorder="1" applyAlignment="1">
      <alignment horizontal="center" vertical="center"/>
      <protection/>
    </xf>
    <xf numFmtId="174" fontId="38" fillId="2" borderId="11" xfId="28" applyNumberFormat="1" applyFont="1" applyFill="1" applyBorder="1" applyAlignment="1">
      <alignment vertical="center"/>
      <protection/>
    </xf>
    <xf numFmtId="174" fontId="38" fillId="2" borderId="11" xfId="22" applyNumberFormat="1" applyFont="1" applyFill="1" applyBorder="1" applyAlignment="1" applyProtection="1">
      <alignment horizontal="right" vertical="center"/>
      <protection/>
    </xf>
    <xf numFmtId="174" fontId="8" fillId="2" borderId="11" xfId="28" applyNumberFormat="1" applyFont="1" applyFill="1" applyBorder="1" applyAlignment="1">
      <alignment vertical="center"/>
      <protection/>
    </xf>
    <xf numFmtId="174" fontId="30" fillId="2" borderId="11" xfId="28" applyNumberFormat="1" applyFont="1" applyFill="1" applyBorder="1" applyAlignment="1">
      <alignment vertical="center"/>
      <protection/>
    </xf>
    <xf numFmtId="174" fontId="38" fillId="2" borderId="11" xfId="28" applyNumberFormat="1" applyFont="1" applyFill="1" applyBorder="1" applyAlignment="1">
      <alignment horizontal="left" vertical="center"/>
      <protection/>
    </xf>
    <xf numFmtId="174" fontId="35" fillId="4" borderId="11" xfId="22" applyNumberFormat="1" applyFont="1" applyFill="1" applyBorder="1" applyAlignment="1" applyProtection="1">
      <alignment horizontal="left" vertical="center"/>
      <protection/>
    </xf>
    <xf numFmtId="167" fontId="8" fillId="4" borderId="11" xfId="24" applyNumberFormat="1" applyFont="1" applyFill="1" applyBorder="1" applyAlignment="1" applyProtection="1">
      <alignment vertical="center"/>
      <protection/>
    </xf>
    <xf numFmtId="167" fontId="8" fillId="4" borderId="11" xfId="26" applyNumberFormat="1" applyFont="1" applyFill="1" applyBorder="1" applyAlignment="1" applyProtection="1">
      <alignment horizontal="center" vertical="center"/>
      <protection/>
    </xf>
    <xf numFmtId="173" fontId="8" fillId="4" borderId="11" xfId="30" applyNumberFormat="1" applyFont="1" applyFill="1" applyBorder="1" applyAlignment="1" applyProtection="1">
      <alignment horizontal="right" vertical="center"/>
      <protection/>
    </xf>
    <xf numFmtId="164" fontId="17" fillId="2" borderId="0" xfId="28" applyFont="1" applyFill="1" applyBorder="1" applyAlignment="1">
      <alignment vertical="center"/>
      <protection/>
    </xf>
    <xf numFmtId="174" fontId="40" fillId="2" borderId="11" xfId="28" applyNumberFormat="1" applyFont="1" applyFill="1" applyBorder="1" applyAlignment="1">
      <alignment horizontal="center" vertical="center"/>
      <protection/>
    </xf>
    <xf numFmtId="174" fontId="28" fillId="2" borderId="11" xfId="28" applyNumberFormat="1" applyFont="1" applyFill="1" applyBorder="1" applyAlignment="1">
      <alignment horizontal="center" vertical="center"/>
      <protection/>
    </xf>
    <xf numFmtId="174" fontId="28" fillId="2" borderId="11" xfId="28" applyNumberFormat="1" applyFont="1" applyFill="1" applyBorder="1" applyAlignment="1">
      <alignment vertical="center"/>
      <protection/>
    </xf>
    <xf numFmtId="167" fontId="28" fillId="2" borderId="11" xfId="24" applyNumberFormat="1" applyFont="1" applyFill="1" applyBorder="1" applyAlignment="1" applyProtection="1">
      <alignment vertical="center"/>
      <protection/>
    </xf>
    <xf numFmtId="167" fontId="28" fillId="2" borderId="11" xfId="26" applyNumberFormat="1" applyFont="1" applyFill="1" applyBorder="1" applyAlignment="1" applyProtection="1">
      <alignment horizontal="center" vertical="center"/>
      <protection/>
    </xf>
    <xf numFmtId="173" fontId="40" fillId="2" borderId="11" xfId="30" applyNumberFormat="1" applyFont="1" applyFill="1" applyBorder="1" applyAlignment="1" applyProtection="1">
      <alignment horizontal="right" vertic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[0]_Marilù (v.0.5)" xfId="21"/>
    <cellStyle name="Comma [0]_Marilù (v.0.5) 2" xfId="22"/>
    <cellStyle name="Migliaia [0]_Asl 6_Raccordo MONISANIT al 31 dicembre 2007 (v. FINALE del 30.05.2008)" xfId="23"/>
    <cellStyle name="Migliaia [0]_Asl 6_Raccordo MONISANIT al 31 dicembre 2007 (v. FINALE del 30.05.2008) 2" xfId="24"/>
    <cellStyle name="Migliaia_Asl 6_Raccordo MONISANIT al 31 dicembre 2007 (v. FINALE del 30.05.2008)" xfId="25"/>
    <cellStyle name="Migliaia_Asl 6_Raccordo MONISANIT al 31 dicembre 2007 (v. FINALE del 30.05.2008) 2" xfId="26"/>
    <cellStyle name="Normale_Asl 6_Raccordo MONISANIT al 31 dicembre 2007 (v. FINALE del 30.05.2008)" xfId="27"/>
    <cellStyle name="Normale_Asl 6_Raccordo MONISANIT al 31 dicembre 2007 (v. FINALE del 30.05.2008) 2" xfId="28"/>
    <cellStyle name="Percent 2" xfId="29"/>
    <cellStyle name="Percent 3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98"/>
  <sheetViews>
    <sheetView zoomScale="140" zoomScaleNormal="140" workbookViewId="0" topLeftCell="A1">
      <selection activeCell="K1" sqref="C1:L65536"/>
    </sheetView>
  </sheetViews>
  <sheetFormatPr defaultColWidth="10.28125" defaultRowHeight="16.5" customHeight="1"/>
  <cols>
    <col min="1" max="1" width="5.140625" style="1" customWidth="1"/>
    <col min="2" max="2" width="4.57421875" style="2" customWidth="1"/>
    <col min="3" max="3" width="3.421875" style="2" customWidth="1"/>
    <col min="4" max="6" width="4.00390625" style="2" customWidth="1"/>
    <col min="7" max="7" width="23.00390625" style="3" customWidth="1"/>
    <col min="8" max="8" width="8.00390625" style="3" customWidth="1"/>
    <col min="9" max="9" width="8.421875" style="3" customWidth="1"/>
    <col min="10" max="10" width="9.00390625" style="3" customWidth="1"/>
    <col min="11" max="11" width="7.28125" style="4" customWidth="1"/>
    <col min="12" max="255" width="10.421875" style="5" customWidth="1"/>
    <col min="256" max="16384" width="4.00390625" style="5" customWidth="1"/>
  </cols>
  <sheetData>
    <row r="1" spans="1:11" s="11" customFormat="1" ht="27" customHeight="1">
      <c r="A1" s="6"/>
      <c r="B1" s="7"/>
      <c r="C1" s="7"/>
      <c r="D1" s="8"/>
      <c r="E1" s="8"/>
      <c r="F1" s="8"/>
      <c r="G1" s="9" t="s">
        <v>0</v>
      </c>
      <c r="H1" s="9"/>
      <c r="I1" s="9"/>
      <c r="J1" s="10" t="s">
        <v>1</v>
      </c>
      <c r="K1" s="10"/>
    </row>
    <row r="2" spans="1:11" s="11" customFormat="1" ht="27" customHeight="1">
      <c r="A2" s="12"/>
      <c r="B2" s="13"/>
      <c r="C2" s="13"/>
      <c r="D2" s="14"/>
      <c r="E2" s="14"/>
      <c r="F2" s="14"/>
      <c r="G2" s="15" t="s">
        <v>2</v>
      </c>
      <c r="H2" s="15"/>
      <c r="I2" s="15"/>
      <c r="J2" s="10"/>
      <c r="K2" s="10"/>
    </row>
    <row r="3" spans="1:11" s="21" customFormat="1" ht="15" customHeight="1">
      <c r="A3" s="16"/>
      <c r="B3" s="17"/>
      <c r="C3" s="17"/>
      <c r="D3" s="18"/>
      <c r="E3" s="18"/>
      <c r="F3" s="18"/>
      <c r="G3" s="18"/>
      <c r="H3" s="18"/>
      <c r="I3" s="19"/>
      <c r="J3" s="19"/>
      <c r="K3" s="20"/>
    </row>
    <row r="4" spans="1:11" ht="19.5" customHeight="1">
      <c r="A4" s="22" t="s">
        <v>3</v>
      </c>
      <c r="B4" s="22"/>
      <c r="C4" s="22"/>
      <c r="D4" s="22"/>
      <c r="E4" s="22"/>
      <c r="F4" s="22"/>
      <c r="G4" s="22"/>
      <c r="H4" s="23" t="s">
        <v>4</v>
      </c>
      <c r="I4" s="23" t="s">
        <v>5</v>
      </c>
      <c r="J4" s="23" t="s">
        <v>6</v>
      </c>
      <c r="K4" s="23"/>
    </row>
    <row r="5" spans="1:11" ht="27" customHeight="1">
      <c r="A5" s="22"/>
      <c r="B5" s="22"/>
      <c r="C5" s="22"/>
      <c r="D5" s="22"/>
      <c r="E5" s="22"/>
      <c r="F5" s="22"/>
      <c r="G5" s="22"/>
      <c r="H5" s="23"/>
      <c r="I5" s="23"/>
      <c r="J5" s="24" t="s">
        <v>7</v>
      </c>
      <c r="K5" s="24" t="s">
        <v>8</v>
      </c>
    </row>
    <row r="6" spans="1:11" s="30" customFormat="1" ht="27" customHeight="1">
      <c r="A6" s="25" t="s">
        <v>9</v>
      </c>
      <c r="B6" s="26" t="s">
        <v>10</v>
      </c>
      <c r="C6" s="26"/>
      <c r="D6" s="26"/>
      <c r="E6" s="26"/>
      <c r="F6" s="26"/>
      <c r="G6" s="26"/>
      <c r="H6" s="27">
        <f>SUM(H13+H7)</f>
        <v>68196505</v>
      </c>
      <c r="I6" s="27">
        <f>SUM(I13+I7)</f>
        <v>70584769</v>
      </c>
      <c r="J6" s="28"/>
      <c r="K6" s="29"/>
    </row>
    <row r="7" spans="1:11" s="30" customFormat="1" ht="27" customHeight="1">
      <c r="A7" s="31"/>
      <c r="B7" s="32" t="s">
        <v>11</v>
      </c>
      <c r="C7" s="33" t="s">
        <v>12</v>
      </c>
      <c r="D7" s="33"/>
      <c r="E7" s="33"/>
      <c r="F7" s="33"/>
      <c r="G7" s="33"/>
      <c r="H7" s="27">
        <f>SUM(H8:H12)</f>
        <v>225771</v>
      </c>
      <c r="I7" s="27">
        <f>SUM(I8:I12)</f>
        <v>155647</v>
      </c>
      <c r="J7" s="28">
        <f>H7-I7</f>
        <v>70124</v>
      </c>
      <c r="K7" s="29">
        <f>IF(I7=0,"-    ",J7/I7)</f>
        <v>0.450532294229892</v>
      </c>
    </row>
    <row r="8" spans="1:11" s="42" customFormat="1" ht="27" customHeight="1">
      <c r="A8" s="34"/>
      <c r="B8" s="35"/>
      <c r="C8" s="36"/>
      <c r="D8" s="37" t="s">
        <v>13</v>
      </c>
      <c r="E8" s="38" t="s">
        <v>14</v>
      </c>
      <c r="F8" s="38"/>
      <c r="G8" s="38"/>
      <c r="H8" s="39"/>
      <c r="I8" s="39"/>
      <c r="J8" s="40">
        <f>H8-I8</f>
        <v>0</v>
      </c>
      <c r="K8" s="41">
        <f>IF(I8=0,"-    ",J8/I8)</f>
        <v>0</v>
      </c>
    </row>
    <row r="9" spans="1:11" s="42" customFormat="1" ht="27" customHeight="1">
      <c r="A9" s="34"/>
      <c r="B9" s="35"/>
      <c r="C9" s="36"/>
      <c r="D9" s="37" t="s">
        <v>15</v>
      </c>
      <c r="E9" s="38" t="s">
        <v>16</v>
      </c>
      <c r="F9" s="38"/>
      <c r="G9" s="38"/>
      <c r="H9" s="39"/>
      <c r="I9" s="39"/>
      <c r="J9" s="40">
        <f>H9-I9</f>
        <v>0</v>
      </c>
      <c r="K9" s="41">
        <f>IF(I9=0,"-    ",J9/I9)</f>
        <v>0</v>
      </c>
    </row>
    <row r="10" spans="1:11" s="42" customFormat="1" ht="27" customHeight="1">
      <c r="A10" s="43"/>
      <c r="B10" s="35"/>
      <c r="C10" s="36"/>
      <c r="D10" s="37" t="s">
        <v>17</v>
      </c>
      <c r="E10" s="38" t="s">
        <v>18</v>
      </c>
      <c r="F10" s="38"/>
      <c r="G10" s="38"/>
      <c r="H10" s="39"/>
      <c r="I10" s="39"/>
      <c r="J10" s="40">
        <f>H10-I10</f>
        <v>0</v>
      </c>
      <c r="K10" s="41">
        <f>IF(I10=0,"-    ",J10/I10)</f>
        <v>0</v>
      </c>
    </row>
    <row r="11" spans="1:11" s="42" customFormat="1" ht="27" customHeight="1">
      <c r="A11" s="43"/>
      <c r="B11" s="35"/>
      <c r="C11" s="35"/>
      <c r="D11" s="37" t="s">
        <v>19</v>
      </c>
      <c r="E11" s="38" t="s">
        <v>20</v>
      </c>
      <c r="F11" s="38"/>
      <c r="G11" s="38"/>
      <c r="H11" s="39"/>
      <c r="I11" s="39"/>
      <c r="J11" s="40">
        <f>H11-I11</f>
        <v>0</v>
      </c>
      <c r="K11" s="41">
        <f>IF(I11=0,"-    ",J11/I11)</f>
        <v>0</v>
      </c>
    </row>
    <row r="12" spans="1:11" s="42" customFormat="1" ht="27" customHeight="1">
      <c r="A12" s="43"/>
      <c r="B12" s="35"/>
      <c r="C12" s="35"/>
      <c r="D12" s="37" t="s">
        <v>21</v>
      </c>
      <c r="E12" s="38" t="s">
        <v>22</v>
      </c>
      <c r="F12" s="38"/>
      <c r="G12" s="38"/>
      <c r="H12" s="39">
        <v>225771</v>
      </c>
      <c r="I12" s="39">
        <v>155647</v>
      </c>
      <c r="J12" s="40">
        <f>H12-I12</f>
        <v>70124</v>
      </c>
      <c r="K12" s="41">
        <f>IF(I12=0,"-    ",J12/I12)</f>
        <v>0.450532294229892</v>
      </c>
    </row>
    <row r="13" spans="1:11" s="30" customFormat="1" ht="27" customHeight="1">
      <c r="A13" s="31"/>
      <c r="B13" s="32" t="s">
        <v>23</v>
      </c>
      <c r="C13" s="33" t="s">
        <v>24</v>
      </c>
      <c r="D13" s="33"/>
      <c r="E13" s="33"/>
      <c r="F13" s="33"/>
      <c r="G13" s="33"/>
      <c r="H13" s="27">
        <f>H14+H17+SUM(H20:H26)</f>
        <v>67970734</v>
      </c>
      <c r="I13" s="27">
        <f>I14+I17+SUM(I20:I26)</f>
        <v>70429122</v>
      </c>
      <c r="J13" s="28">
        <f>H13-I13</f>
        <v>-2458388</v>
      </c>
      <c r="K13" s="29">
        <f>IF(I13=0,"-    ",J13/I13)</f>
        <v>-0.03490584477256439</v>
      </c>
    </row>
    <row r="14" spans="1:11" s="42" customFormat="1" ht="27" customHeight="1">
      <c r="A14" s="34"/>
      <c r="B14" s="35"/>
      <c r="C14" s="36"/>
      <c r="D14" s="37" t="s">
        <v>13</v>
      </c>
      <c r="E14" s="38" t="s">
        <v>25</v>
      </c>
      <c r="F14" s="38"/>
      <c r="G14" s="38"/>
      <c r="H14" s="39">
        <f>SUM(H15:H16)</f>
        <v>8637481</v>
      </c>
      <c r="I14" s="39">
        <f>SUM(I15:I16)</f>
        <v>8637481</v>
      </c>
      <c r="J14" s="40">
        <f>H14-I14</f>
        <v>0</v>
      </c>
      <c r="K14" s="41">
        <f>IF(I14=0,"-    ",J14/I14)</f>
        <v>0</v>
      </c>
    </row>
    <row r="15" spans="1:11" s="42" customFormat="1" ht="27" customHeight="1">
      <c r="A15" s="34"/>
      <c r="B15" s="35"/>
      <c r="C15" s="36"/>
      <c r="D15" s="37"/>
      <c r="E15" s="44" t="s">
        <v>26</v>
      </c>
      <c r="F15" s="44" t="s">
        <v>27</v>
      </c>
      <c r="G15" s="38"/>
      <c r="H15" s="45"/>
      <c r="I15" s="45"/>
      <c r="J15" s="46">
        <f>H15-I15</f>
        <v>0</v>
      </c>
      <c r="K15" s="47">
        <f>IF(I15=0,"-    ",J15/I15)</f>
        <v>0</v>
      </c>
    </row>
    <row r="16" spans="1:11" s="42" customFormat="1" ht="27" customHeight="1">
      <c r="A16" s="34"/>
      <c r="B16" s="35"/>
      <c r="C16" s="36"/>
      <c r="D16" s="37"/>
      <c r="E16" s="44" t="s">
        <v>28</v>
      </c>
      <c r="F16" s="44" t="s">
        <v>29</v>
      </c>
      <c r="G16" s="38"/>
      <c r="H16" s="45">
        <v>8637481</v>
      </c>
      <c r="I16" s="45">
        <v>8637481</v>
      </c>
      <c r="J16" s="46">
        <f>H16-I16</f>
        <v>0</v>
      </c>
      <c r="K16" s="47">
        <f>IF(I16=0,"-    ",J16/I16)</f>
        <v>0</v>
      </c>
    </row>
    <row r="17" spans="1:11" s="42" customFormat="1" ht="27" customHeight="1">
      <c r="A17" s="34"/>
      <c r="B17" s="35"/>
      <c r="C17" s="36"/>
      <c r="D17" s="37" t="s">
        <v>15</v>
      </c>
      <c r="E17" s="38" t="s">
        <v>30</v>
      </c>
      <c r="F17" s="38"/>
      <c r="G17" s="38"/>
      <c r="H17" s="39">
        <f>SUM(H18:H19)</f>
        <v>40952588</v>
      </c>
      <c r="I17" s="39">
        <f>SUM(I18:I19)</f>
        <v>42782788</v>
      </c>
      <c r="J17" s="40">
        <f>H17-I17</f>
        <v>-1830200</v>
      </c>
      <c r="K17" s="41">
        <f>IF(I17=0,"-    ",J17/I17)</f>
        <v>-0.04277888575190565</v>
      </c>
    </row>
    <row r="18" spans="1:11" s="52" customFormat="1" ht="27" customHeight="1">
      <c r="A18" s="48"/>
      <c r="B18" s="49"/>
      <c r="C18" s="50"/>
      <c r="D18" s="51"/>
      <c r="E18" s="44" t="s">
        <v>26</v>
      </c>
      <c r="F18" s="44" t="s">
        <v>31</v>
      </c>
      <c r="G18" s="44"/>
      <c r="H18" s="45"/>
      <c r="I18" s="45"/>
      <c r="J18" s="46">
        <f>H18-I18</f>
        <v>0</v>
      </c>
      <c r="K18" s="47">
        <f>IF(I18=0,"-    ",J18/I18)</f>
        <v>0</v>
      </c>
    </row>
    <row r="19" spans="1:11" s="52" customFormat="1" ht="27" customHeight="1">
      <c r="A19" s="48"/>
      <c r="B19" s="49"/>
      <c r="C19" s="50"/>
      <c r="D19" s="51"/>
      <c r="E19" s="44" t="s">
        <v>28</v>
      </c>
      <c r="F19" s="44" t="s">
        <v>32</v>
      </c>
      <c r="G19" s="44"/>
      <c r="H19" s="45">
        <v>40952588</v>
      </c>
      <c r="I19" s="45">
        <v>42782788</v>
      </c>
      <c r="J19" s="46">
        <f>H19-I19</f>
        <v>-1830200</v>
      </c>
      <c r="K19" s="47">
        <f>IF(I19=0,"-    ",J19/I19)</f>
        <v>-0.04277888575190565</v>
      </c>
    </row>
    <row r="20" spans="1:11" s="42" customFormat="1" ht="27" customHeight="1">
      <c r="A20" s="43"/>
      <c r="B20" s="35"/>
      <c r="C20" s="36"/>
      <c r="D20" s="37" t="s">
        <v>17</v>
      </c>
      <c r="E20" s="38" t="s">
        <v>33</v>
      </c>
      <c r="F20" s="38"/>
      <c r="G20" s="38"/>
      <c r="H20" s="39">
        <v>92828</v>
      </c>
      <c r="I20" s="39">
        <v>121157</v>
      </c>
      <c r="J20" s="40">
        <f>H20-I20</f>
        <v>-28329</v>
      </c>
      <c r="K20" s="41">
        <f>IF(I20=0,"-    ",J20/I20)</f>
        <v>-0.2338205799087135</v>
      </c>
    </row>
    <row r="21" spans="1:11" s="42" customFormat="1" ht="27" customHeight="1">
      <c r="A21" s="43"/>
      <c r="B21" s="35"/>
      <c r="C21" s="36"/>
      <c r="D21" s="37" t="s">
        <v>19</v>
      </c>
      <c r="E21" s="38" t="s">
        <v>34</v>
      </c>
      <c r="F21" s="38"/>
      <c r="G21" s="38"/>
      <c r="H21" s="39">
        <v>4513001</v>
      </c>
      <c r="I21" s="39">
        <v>5445219</v>
      </c>
      <c r="J21" s="40">
        <f>H21-I21</f>
        <v>-932218</v>
      </c>
      <c r="K21" s="41">
        <f>IF(I21=0,"-    ",J21/I21)</f>
        <v>-0.17119935855656127</v>
      </c>
    </row>
    <row r="22" spans="1:11" s="42" customFormat="1" ht="27" customHeight="1">
      <c r="A22" s="43"/>
      <c r="B22" s="35"/>
      <c r="C22" s="36"/>
      <c r="D22" s="37" t="s">
        <v>21</v>
      </c>
      <c r="E22" s="38" t="s">
        <v>35</v>
      </c>
      <c r="F22" s="38"/>
      <c r="G22" s="38"/>
      <c r="H22" s="39">
        <v>456525</v>
      </c>
      <c r="I22" s="39">
        <v>435156</v>
      </c>
      <c r="J22" s="40">
        <f>H22-I22</f>
        <v>21369</v>
      </c>
      <c r="K22" s="41">
        <f>IF(I22=0,"-    ",J22/I22)</f>
        <v>0.049106527314342445</v>
      </c>
    </row>
    <row r="23" spans="1:11" s="42" customFormat="1" ht="27" customHeight="1">
      <c r="A23" s="43"/>
      <c r="B23" s="35"/>
      <c r="C23" s="36"/>
      <c r="D23" s="37" t="s">
        <v>36</v>
      </c>
      <c r="E23" s="38" t="s">
        <v>37</v>
      </c>
      <c r="F23" s="38"/>
      <c r="G23" s="38"/>
      <c r="H23" s="39">
        <v>25193</v>
      </c>
      <c r="I23" s="39">
        <v>37789</v>
      </c>
      <c r="J23" s="40">
        <f>H23-I23</f>
        <v>-12596</v>
      </c>
      <c r="K23" s="41">
        <f>IF(I23=0,"-    ",J23/I23)</f>
        <v>-0.33332451242425043</v>
      </c>
    </row>
    <row r="24" spans="1:11" s="42" customFormat="1" ht="27" customHeight="1">
      <c r="A24" s="43"/>
      <c r="B24" s="35"/>
      <c r="C24" s="36"/>
      <c r="D24" s="37" t="s">
        <v>38</v>
      </c>
      <c r="E24" s="38" t="s">
        <v>39</v>
      </c>
      <c r="F24" s="38"/>
      <c r="G24" s="38"/>
      <c r="H24" s="39"/>
      <c r="I24" s="39"/>
      <c r="J24" s="40">
        <f>H24-I24</f>
        <v>0</v>
      </c>
      <c r="K24" s="41">
        <f>IF(I24=0,"-    ",J24/I24)</f>
        <v>0</v>
      </c>
    </row>
    <row r="25" spans="1:11" s="42" customFormat="1" ht="27" customHeight="1">
      <c r="A25" s="43"/>
      <c r="B25" s="35"/>
      <c r="C25" s="35"/>
      <c r="D25" s="37" t="s">
        <v>40</v>
      </c>
      <c r="E25" s="38" t="s">
        <v>41</v>
      </c>
      <c r="F25" s="38"/>
      <c r="G25" s="38"/>
      <c r="H25" s="39">
        <v>266414</v>
      </c>
      <c r="I25" s="39">
        <v>171896</v>
      </c>
      <c r="J25" s="40">
        <f>H25-I25</f>
        <v>94518</v>
      </c>
      <c r="K25" s="41">
        <f>IF(I25=0,"-    ",J25/I25)</f>
        <v>0.5498557267184809</v>
      </c>
    </row>
    <row r="26" spans="1:11" s="42" customFormat="1" ht="27" customHeight="1">
      <c r="A26" s="43"/>
      <c r="B26" s="35"/>
      <c r="C26" s="35"/>
      <c r="D26" s="37" t="s">
        <v>42</v>
      </c>
      <c r="E26" s="53" t="s">
        <v>43</v>
      </c>
      <c r="F26" s="53"/>
      <c r="G26" s="53"/>
      <c r="H26" s="39">
        <v>13026704</v>
      </c>
      <c r="I26" s="39">
        <v>12797636</v>
      </c>
      <c r="J26" s="40">
        <f>H26-I26</f>
        <v>229068</v>
      </c>
      <c r="K26" s="41">
        <f>IF(I26=0,"-    ",J26/I26)</f>
        <v>0.01789924326649078</v>
      </c>
    </row>
    <row r="27" spans="1:11" s="30" customFormat="1" ht="48" customHeight="1">
      <c r="A27" s="31"/>
      <c r="B27" s="32" t="s">
        <v>44</v>
      </c>
      <c r="C27" s="54" t="s">
        <v>45</v>
      </c>
      <c r="D27" s="54"/>
      <c r="E27" s="54"/>
      <c r="F27" s="54"/>
      <c r="G27" s="54"/>
      <c r="H27" s="27">
        <f>H28+H33</f>
        <v>0</v>
      </c>
      <c r="I27" s="27">
        <f>I28+I33</f>
        <v>0</v>
      </c>
      <c r="J27" s="28">
        <f>H27-I27</f>
        <v>0</v>
      </c>
      <c r="K27" s="29">
        <f>IF(I27=0,"-    ",J27/I27)</f>
        <v>0</v>
      </c>
    </row>
    <row r="28" spans="1:11" s="42" customFormat="1" ht="27" customHeight="1">
      <c r="A28" s="43"/>
      <c r="B28" s="35"/>
      <c r="C28" s="35"/>
      <c r="D28" s="37" t="s">
        <v>13</v>
      </c>
      <c r="E28" s="53" t="s">
        <v>46</v>
      </c>
      <c r="F28" s="53"/>
      <c r="G28" s="53"/>
      <c r="H28" s="39">
        <f>SUM(H29:H32)</f>
        <v>0</v>
      </c>
      <c r="I28" s="39">
        <f>SUM(I29:I32)</f>
        <v>0</v>
      </c>
      <c r="J28" s="40">
        <f>H28-I28</f>
        <v>0</v>
      </c>
      <c r="K28" s="41">
        <f>IF(I28=0,"-    ",J28/I28)</f>
        <v>0</v>
      </c>
    </row>
    <row r="29" spans="1:11" s="42" customFormat="1" ht="27" customHeight="1">
      <c r="A29" s="34"/>
      <c r="B29" s="35"/>
      <c r="C29" s="36"/>
      <c r="D29" s="37"/>
      <c r="E29" s="44" t="s">
        <v>26</v>
      </c>
      <c r="F29" s="44" t="s">
        <v>47</v>
      </c>
      <c r="G29" s="38"/>
      <c r="H29" s="45"/>
      <c r="I29" s="45"/>
      <c r="J29" s="46">
        <f>H29-I29</f>
        <v>0</v>
      </c>
      <c r="K29" s="47">
        <f>IF(I29=0,"-    ",J29/I29)</f>
        <v>0</v>
      </c>
    </row>
    <row r="30" spans="1:11" s="42" customFormat="1" ht="27" customHeight="1">
      <c r="A30" s="34"/>
      <c r="B30" s="35"/>
      <c r="C30" s="36"/>
      <c r="D30" s="37"/>
      <c r="E30" s="44" t="s">
        <v>28</v>
      </c>
      <c r="F30" s="44" t="s">
        <v>48</v>
      </c>
      <c r="G30" s="38"/>
      <c r="H30" s="45"/>
      <c r="I30" s="45"/>
      <c r="J30" s="46">
        <f>H30-I30</f>
        <v>0</v>
      </c>
      <c r="K30" s="47">
        <f>IF(I30=0,"-    ",J30/I30)</f>
        <v>0</v>
      </c>
    </row>
    <row r="31" spans="1:11" s="42" customFormat="1" ht="27" customHeight="1">
      <c r="A31" s="34"/>
      <c r="B31" s="35"/>
      <c r="C31" s="36"/>
      <c r="D31" s="37"/>
      <c r="E31" s="44" t="s">
        <v>49</v>
      </c>
      <c r="F31" s="44" t="s">
        <v>50</v>
      </c>
      <c r="G31" s="38"/>
      <c r="H31" s="45"/>
      <c r="I31" s="45"/>
      <c r="J31" s="46">
        <f>H31-I31</f>
        <v>0</v>
      </c>
      <c r="K31" s="47">
        <f>IF(I31=0,"-    ",J31/I31)</f>
        <v>0</v>
      </c>
    </row>
    <row r="32" spans="1:11" s="42" customFormat="1" ht="27" customHeight="1">
      <c r="A32" s="34"/>
      <c r="B32" s="35"/>
      <c r="C32" s="36"/>
      <c r="D32" s="44"/>
      <c r="E32" s="44" t="s">
        <v>51</v>
      </c>
      <c r="F32" s="44" t="s">
        <v>52</v>
      </c>
      <c r="G32" s="38"/>
      <c r="H32" s="45"/>
      <c r="I32" s="45"/>
      <c r="J32" s="46">
        <f>H32-I32</f>
        <v>0</v>
      </c>
      <c r="K32" s="47">
        <f>IF(I32=0,"-    ",J32/I32)</f>
        <v>0</v>
      </c>
    </row>
    <row r="33" spans="1:11" s="42" customFormat="1" ht="27" customHeight="1">
      <c r="A33" s="34"/>
      <c r="B33" s="35"/>
      <c r="C33" s="36"/>
      <c r="D33" s="37" t="s">
        <v>15</v>
      </c>
      <c r="E33" s="53" t="s">
        <v>53</v>
      </c>
      <c r="F33" s="44"/>
      <c r="G33" s="38"/>
      <c r="H33" s="45">
        <f>SUM(H34:H35)</f>
        <v>0</v>
      </c>
      <c r="I33" s="45">
        <f>SUM(I34:I35)</f>
        <v>0</v>
      </c>
      <c r="J33" s="46">
        <f>H33-I33</f>
        <v>0</v>
      </c>
      <c r="K33" s="47">
        <f>IF(I33=0,"-    ",J33/I33)</f>
        <v>0</v>
      </c>
    </row>
    <row r="34" spans="1:11" s="42" customFormat="1" ht="27" customHeight="1">
      <c r="A34" s="34"/>
      <c r="B34" s="35"/>
      <c r="C34" s="36"/>
      <c r="D34" s="37"/>
      <c r="E34" s="44" t="s">
        <v>26</v>
      </c>
      <c r="F34" s="44" t="s">
        <v>54</v>
      </c>
      <c r="G34" s="38"/>
      <c r="H34" s="45"/>
      <c r="I34" s="45"/>
      <c r="J34" s="46">
        <f>H34-I34</f>
        <v>0</v>
      </c>
      <c r="K34" s="47">
        <f>IF(I34=0,"-    ",J34/I34)</f>
        <v>0</v>
      </c>
    </row>
    <row r="35" spans="1:11" s="42" customFormat="1" ht="27" customHeight="1">
      <c r="A35" s="34"/>
      <c r="B35" s="35"/>
      <c r="C35" s="36"/>
      <c r="D35" s="37"/>
      <c r="E35" s="44" t="s">
        <v>28</v>
      </c>
      <c r="F35" s="44" t="s">
        <v>55</v>
      </c>
      <c r="G35" s="38"/>
      <c r="H35" s="45"/>
      <c r="I35" s="45"/>
      <c r="J35" s="46">
        <f>H35-I35</f>
        <v>0</v>
      </c>
      <c r="K35" s="47">
        <f>IF(I35=0,"-    ",J35/I35)</f>
        <v>0</v>
      </c>
    </row>
    <row r="36" spans="1:11" s="30" customFormat="1" ht="27" customHeight="1">
      <c r="A36" s="55"/>
      <c r="B36" s="56" t="s">
        <v>56</v>
      </c>
      <c r="C36" s="57"/>
      <c r="D36" s="57"/>
      <c r="E36" s="57"/>
      <c r="F36" s="57"/>
      <c r="G36" s="57"/>
      <c r="H36" s="58">
        <f>H7+H13+H27</f>
        <v>68196505</v>
      </c>
      <c r="I36" s="58">
        <f>I7+I13+I27</f>
        <v>70584769</v>
      </c>
      <c r="J36" s="59">
        <f>H36-I36</f>
        <v>-2388264</v>
      </c>
      <c r="K36" s="60">
        <f>IF(I36=0,"-    ",J36/I36)</f>
        <v>-0.03383540151558759</v>
      </c>
    </row>
    <row r="37" spans="1:11" s="42" customFormat="1" ht="9" customHeight="1">
      <c r="A37" s="43"/>
      <c r="B37" s="61"/>
      <c r="C37" s="38"/>
      <c r="D37" s="38"/>
      <c r="E37" s="38"/>
      <c r="F37" s="38"/>
      <c r="G37" s="38"/>
      <c r="H37" s="39"/>
      <c r="I37" s="39"/>
      <c r="J37" s="40"/>
      <c r="K37" s="41"/>
    </row>
    <row r="38" spans="1:11" s="30" customFormat="1" ht="27" customHeight="1">
      <c r="A38" s="31" t="s">
        <v>57</v>
      </c>
      <c r="B38" s="62" t="s">
        <v>58</v>
      </c>
      <c r="C38" s="63"/>
      <c r="D38" s="63"/>
      <c r="E38" s="63"/>
      <c r="F38" s="63"/>
      <c r="G38" s="63"/>
      <c r="H38" s="27"/>
      <c r="I38" s="27"/>
      <c r="J38" s="28"/>
      <c r="K38" s="29"/>
    </row>
    <row r="39" spans="1:11" s="30" customFormat="1" ht="27" customHeight="1">
      <c r="A39" s="31"/>
      <c r="B39" s="32" t="s">
        <v>11</v>
      </c>
      <c r="C39" s="33" t="s">
        <v>59</v>
      </c>
      <c r="D39" s="33"/>
      <c r="E39" s="33"/>
      <c r="F39" s="33"/>
      <c r="G39" s="33"/>
      <c r="H39" s="27">
        <f>SUM(H40:H43)</f>
        <v>5847311</v>
      </c>
      <c r="I39" s="27">
        <f>SUM(I40:I43)</f>
        <v>6100701</v>
      </c>
      <c r="J39" s="28">
        <f>H39-I39</f>
        <v>-253390</v>
      </c>
      <c r="K39" s="29">
        <f>IF(I39=0,"-    ",J39/I39)</f>
        <v>-0.04153457119108116</v>
      </c>
    </row>
    <row r="40" spans="1:11" s="42" customFormat="1" ht="27" customHeight="1">
      <c r="A40" s="34"/>
      <c r="B40" s="35"/>
      <c r="C40" s="36"/>
      <c r="D40" s="37" t="s">
        <v>13</v>
      </c>
      <c r="E40" s="38" t="s">
        <v>60</v>
      </c>
      <c r="F40" s="38"/>
      <c r="G40" s="38"/>
      <c r="H40" s="39">
        <v>5734242</v>
      </c>
      <c r="I40" s="39">
        <v>5982022</v>
      </c>
      <c r="J40" s="40">
        <f>H40-I40</f>
        <v>-247780</v>
      </c>
      <c r="K40" s="41">
        <f>IF(I40=0,"-    ",J40/I40)</f>
        <v>-0.04142077712184943</v>
      </c>
    </row>
    <row r="41" spans="1:11" s="42" customFormat="1" ht="27" customHeight="1">
      <c r="A41" s="34"/>
      <c r="B41" s="35"/>
      <c r="C41" s="36"/>
      <c r="D41" s="37" t="s">
        <v>15</v>
      </c>
      <c r="E41" s="38" t="s">
        <v>61</v>
      </c>
      <c r="F41" s="38"/>
      <c r="G41" s="38"/>
      <c r="H41" s="39">
        <v>113069</v>
      </c>
      <c r="I41" s="39">
        <v>118679</v>
      </c>
      <c r="J41" s="40">
        <f>H41-I41</f>
        <v>-5610</v>
      </c>
      <c r="K41" s="41">
        <f>IF(I41=0,"-    ",J41/I41)</f>
        <v>-0.047270367967374174</v>
      </c>
    </row>
    <row r="42" spans="1:11" s="42" customFormat="1" ht="27" customHeight="1">
      <c r="A42" s="34"/>
      <c r="B42" s="35"/>
      <c r="C42" s="36"/>
      <c r="D42" s="37" t="s">
        <v>17</v>
      </c>
      <c r="E42" s="38" t="s">
        <v>62</v>
      </c>
      <c r="F42" s="37"/>
      <c r="G42" s="38"/>
      <c r="H42" s="39"/>
      <c r="I42" s="39"/>
      <c r="J42" s="40">
        <f>H42-I42</f>
        <v>0</v>
      </c>
      <c r="K42" s="41">
        <f>IF(I42=0,"-    ",J42/I42)</f>
        <v>0</v>
      </c>
    </row>
    <row r="43" spans="1:11" s="42" customFormat="1" ht="27" customHeight="1">
      <c r="A43" s="43"/>
      <c r="B43" s="61"/>
      <c r="C43" s="38"/>
      <c r="D43" s="37" t="s">
        <v>19</v>
      </c>
      <c r="E43" s="38" t="s">
        <v>63</v>
      </c>
      <c r="F43" s="37"/>
      <c r="G43" s="38"/>
      <c r="H43" s="39"/>
      <c r="I43" s="39"/>
      <c r="J43" s="40">
        <f>H43-I43</f>
        <v>0</v>
      </c>
      <c r="K43" s="41">
        <f>IF(I43=0,"-    ",J43/I43)</f>
        <v>0</v>
      </c>
    </row>
    <row r="44" spans="1:11" s="30" customFormat="1" ht="39.75" customHeight="1">
      <c r="A44" s="31"/>
      <c r="B44" s="32" t="s">
        <v>23</v>
      </c>
      <c r="C44" s="64" t="s">
        <v>64</v>
      </c>
      <c r="D44" s="64"/>
      <c r="E44" s="64"/>
      <c r="F44" s="64"/>
      <c r="G44" s="64"/>
      <c r="H44" s="27">
        <f>H45+H56+H69+H70+H73+H74+H75</f>
        <v>60796777</v>
      </c>
      <c r="I44" s="27">
        <f>I45+I56+I69+I70+I73+I74+I75</f>
        <v>74705640</v>
      </c>
      <c r="J44" s="28">
        <f>H44-I44</f>
        <v>-13908863</v>
      </c>
      <c r="K44" s="29">
        <f>IF(I44=0,"-    ",J44/I44)</f>
        <v>-0.1861822347014228</v>
      </c>
    </row>
    <row r="45" spans="1:11" s="42" customFormat="1" ht="27" customHeight="1">
      <c r="A45" s="34"/>
      <c r="B45" s="35"/>
      <c r="C45" s="36"/>
      <c r="D45" s="37" t="s">
        <v>13</v>
      </c>
      <c r="E45" s="38" t="s">
        <v>65</v>
      </c>
      <c r="F45" s="38"/>
      <c r="G45" s="38"/>
      <c r="H45" s="39">
        <f>H46+H49+H50+H55</f>
        <v>0</v>
      </c>
      <c r="I45" s="39">
        <f>I46+I49+I50+I55</f>
        <v>0</v>
      </c>
      <c r="J45" s="40">
        <f>H45-I45</f>
        <v>0</v>
      </c>
      <c r="K45" s="41">
        <f>IF(I45=0,"-    ",J45/I45)</f>
        <v>0</v>
      </c>
    </row>
    <row r="46" spans="1:11" s="42" customFormat="1" ht="23.25" customHeight="1">
      <c r="A46" s="34"/>
      <c r="B46" s="35"/>
      <c r="C46" s="36"/>
      <c r="D46" s="37"/>
      <c r="E46" s="44" t="s">
        <v>26</v>
      </c>
      <c r="F46" s="44" t="s">
        <v>66</v>
      </c>
      <c r="G46" s="38"/>
      <c r="H46" s="45">
        <f>SUM(H47:H48)</f>
        <v>0</v>
      </c>
      <c r="I46" s="45">
        <f>SUM(I47:I48)</f>
        <v>0</v>
      </c>
      <c r="J46" s="46">
        <f>H46-I46</f>
        <v>0</v>
      </c>
      <c r="K46" s="47">
        <f>IF(I46=0,"-    ",J46/I46)</f>
        <v>0</v>
      </c>
    </row>
    <row r="47" spans="1:11" s="42" customFormat="1" ht="27" customHeight="1">
      <c r="A47" s="34"/>
      <c r="B47" s="35"/>
      <c r="C47" s="36"/>
      <c r="D47" s="37"/>
      <c r="E47" s="38"/>
      <c r="F47" s="38" t="s">
        <v>13</v>
      </c>
      <c r="G47" s="38" t="s">
        <v>67</v>
      </c>
      <c r="H47" s="39"/>
      <c r="I47" s="39"/>
      <c r="J47" s="40">
        <f>H47-I47</f>
        <v>0</v>
      </c>
      <c r="K47" s="41">
        <f>IF(I47=0,"-    ",J47/I47)</f>
        <v>0</v>
      </c>
    </row>
    <row r="48" spans="1:11" s="42" customFormat="1" ht="27" customHeight="1">
      <c r="A48" s="34"/>
      <c r="B48" s="35"/>
      <c r="C48" s="36"/>
      <c r="D48" s="37"/>
      <c r="E48" s="38"/>
      <c r="F48" s="38" t="s">
        <v>15</v>
      </c>
      <c r="G48" s="38" t="s">
        <v>68</v>
      </c>
      <c r="H48" s="39"/>
      <c r="I48" s="39"/>
      <c r="J48" s="40">
        <f>H48-I48</f>
        <v>0</v>
      </c>
      <c r="K48" s="41">
        <f>IF(I48=0,"-    ",J48/I48)</f>
        <v>0</v>
      </c>
    </row>
    <row r="49" spans="1:11" s="42" customFormat="1" ht="27" customHeight="1">
      <c r="A49" s="34"/>
      <c r="B49" s="35"/>
      <c r="C49" s="36"/>
      <c r="D49" s="37"/>
      <c r="E49" s="44" t="s">
        <v>28</v>
      </c>
      <c r="F49" s="44" t="s">
        <v>69</v>
      </c>
      <c r="G49" s="38"/>
      <c r="H49" s="45"/>
      <c r="I49" s="45"/>
      <c r="J49" s="40">
        <f>H49-I49</f>
        <v>0</v>
      </c>
      <c r="K49" s="41">
        <f>IF(I49=0,"-    ",J49/I49)</f>
        <v>0</v>
      </c>
    </row>
    <row r="50" spans="1:11" s="42" customFormat="1" ht="27" customHeight="1">
      <c r="A50" s="34"/>
      <c r="B50" s="35"/>
      <c r="C50" s="36"/>
      <c r="D50" s="37"/>
      <c r="E50" s="44" t="s">
        <v>49</v>
      </c>
      <c r="F50" s="44" t="s">
        <v>70</v>
      </c>
      <c r="G50" s="38"/>
      <c r="H50" s="45">
        <f>SUM(H51:H54)</f>
        <v>0</v>
      </c>
      <c r="I50" s="45">
        <f>SUM(I51:I54)</f>
        <v>0</v>
      </c>
      <c r="J50" s="40">
        <f>H50-I50</f>
        <v>0</v>
      </c>
      <c r="K50" s="41">
        <f>IF(I50=0,"-    ",J50/I50)</f>
        <v>0</v>
      </c>
    </row>
    <row r="51" spans="1:11" s="42" customFormat="1" ht="27" customHeight="1">
      <c r="A51" s="34"/>
      <c r="B51" s="35"/>
      <c r="C51" s="36"/>
      <c r="D51" s="37"/>
      <c r="E51" s="38"/>
      <c r="F51" s="38" t="s">
        <v>13</v>
      </c>
      <c r="G51" s="38" t="s">
        <v>71</v>
      </c>
      <c r="H51" s="39"/>
      <c r="I51" s="39"/>
      <c r="J51" s="40">
        <f>H51-I51</f>
        <v>0</v>
      </c>
      <c r="K51" s="41">
        <f>IF(I51=0,"-    ",J51/I51)</f>
        <v>0</v>
      </c>
    </row>
    <row r="52" spans="1:11" s="42" customFormat="1" ht="27" customHeight="1">
      <c r="A52" s="34"/>
      <c r="B52" s="35"/>
      <c r="C52" s="36"/>
      <c r="D52" s="37"/>
      <c r="E52" s="38"/>
      <c r="F52" s="38" t="s">
        <v>15</v>
      </c>
      <c r="G52" s="38" t="s">
        <v>72</v>
      </c>
      <c r="H52" s="39"/>
      <c r="I52" s="39"/>
      <c r="J52" s="40">
        <f>H52-I52</f>
        <v>0</v>
      </c>
      <c r="K52" s="41">
        <f>IF(I52=0,"-    ",J52/I52)</f>
        <v>0</v>
      </c>
    </row>
    <row r="53" spans="1:11" s="42" customFormat="1" ht="27" customHeight="1">
      <c r="A53" s="34"/>
      <c r="B53" s="35"/>
      <c r="C53" s="36"/>
      <c r="D53" s="37"/>
      <c r="E53" s="38"/>
      <c r="F53" s="38" t="s">
        <v>17</v>
      </c>
      <c r="G53" s="38" t="s">
        <v>73</v>
      </c>
      <c r="H53" s="39"/>
      <c r="I53" s="39"/>
      <c r="J53" s="40">
        <f>H53-I53</f>
        <v>0</v>
      </c>
      <c r="K53" s="41">
        <f>IF(I53=0,"-    ",J53/I53)</f>
        <v>0</v>
      </c>
    </row>
    <row r="54" spans="1:11" s="42" customFormat="1" ht="27" customHeight="1">
      <c r="A54" s="34"/>
      <c r="B54" s="35"/>
      <c r="C54" s="36"/>
      <c r="D54" s="37"/>
      <c r="E54" s="38"/>
      <c r="F54" s="38" t="s">
        <v>19</v>
      </c>
      <c r="G54" s="38" t="s">
        <v>74</v>
      </c>
      <c r="H54" s="39"/>
      <c r="I54" s="39"/>
      <c r="J54" s="40">
        <f>H54-I54</f>
        <v>0</v>
      </c>
      <c r="K54" s="41">
        <f>IF(I54=0,"-    ",J54/I54)</f>
        <v>0</v>
      </c>
    </row>
    <row r="55" spans="1:11" s="42" customFormat="1" ht="27" customHeight="1">
      <c r="A55" s="34"/>
      <c r="B55" s="35"/>
      <c r="C55" s="36"/>
      <c r="D55" s="37"/>
      <c r="E55" s="44" t="s">
        <v>51</v>
      </c>
      <c r="F55" s="44" t="s">
        <v>75</v>
      </c>
      <c r="G55" s="38"/>
      <c r="H55" s="39"/>
      <c r="I55" s="39"/>
      <c r="J55" s="40">
        <f>H55-I55</f>
        <v>0</v>
      </c>
      <c r="K55" s="41">
        <f>IF(I55=0,"-    ",J55/I55)</f>
        <v>0</v>
      </c>
    </row>
    <row r="56" spans="1:11" s="42" customFormat="1" ht="27" customHeight="1">
      <c r="A56" s="34"/>
      <c r="B56" s="35"/>
      <c r="C56" s="36"/>
      <c r="D56" s="37" t="s">
        <v>15</v>
      </c>
      <c r="E56" s="38" t="s">
        <v>76</v>
      </c>
      <c r="F56" s="38"/>
      <c r="G56" s="38"/>
      <c r="H56" s="39">
        <f>H57+H64</f>
        <v>56525589</v>
      </c>
      <c r="I56" s="39">
        <f>I57+I64</f>
        <v>63426921</v>
      </c>
      <c r="J56" s="40">
        <f>H56-I56</f>
        <v>-6901332</v>
      </c>
      <c r="K56" s="41">
        <f>IF(I56=0,"-    ",J56/I56)</f>
        <v>-0.10880761498733321</v>
      </c>
    </row>
    <row r="57" spans="1:11" s="42" customFormat="1" ht="27" customHeight="1">
      <c r="A57" s="34"/>
      <c r="B57" s="35"/>
      <c r="C57" s="36"/>
      <c r="D57" s="37"/>
      <c r="E57" s="44" t="s">
        <v>26</v>
      </c>
      <c r="F57" s="44" t="s">
        <v>77</v>
      </c>
      <c r="G57" s="38"/>
      <c r="H57" s="45">
        <f>SUM(H58,H63)</f>
        <v>48589560</v>
      </c>
      <c r="I57" s="45">
        <f>SUM(I58,I63)</f>
        <v>55068569</v>
      </c>
      <c r="J57" s="46">
        <f>H57-I57</f>
        <v>-6479009</v>
      </c>
      <c r="K57" s="47">
        <f>IF(I57=0,"-    ",J57/I57)</f>
        <v>-0.1176534839683232</v>
      </c>
    </row>
    <row r="58" spans="1:11" s="42" customFormat="1" ht="27" customHeight="1">
      <c r="A58" s="34"/>
      <c r="B58" s="35"/>
      <c r="C58" s="36"/>
      <c r="D58" s="37"/>
      <c r="E58" s="38"/>
      <c r="F58" s="38" t="s">
        <v>13</v>
      </c>
      <c r="G58" s="38" t="s">
        <v>78</v>
      </c>
      <c r="H58" s="65">
        <v>48589560</v>
      </c>
      <c r="I58" s="39">
        <v>55068569</v>
      </c>
      <c r="J58" s="40">
        <f>H58-I58</f>
        <v>-6479009</v>
      </c>
      <c r="K58" s="41">
        <f>IF(I58=0,"-    ",J58/I58)</f>
        <v>-0.1176534839683232</v>
      </c>
    </row>
    <row r="59" spans="1:11" s="42" customFormat="1" ht="22.5" customHeight="1">
      <c r="A59" s="34"/>
      <c r="B59" s="35"/>
      <c r="C59" s="36"/>
      <c r="D59" s="37"/>
      <c r="E59" s="38"/>
      <c r="F59" s="38"/>
      <c r="G59" s="66" t="s">
        <v>79</v>
      </c>
      <c r="H59" s="67">
        <v>32498901</v>
      </c>
      <c r="I59" s="39">
        <v>36700133</v>
      </c>
      <c r="J59" s="40">
        <f>H59-I59</f>
        <v>-4201232</v>
      </c>
      <c r="K59" s="41">
        <f>IF(I59=0,"-    ",J59/I59)</f>
        <v>-0.11447457152266996</v>
      </c>
    </row>
    <row r="60" spans="1:11" s="42" customFormat="1" ht="22.5" customHeight="1">
      <c r="A60" s="34"/>
      <c r="B60" s="35"/>
      <c r="C60" s="36"/>
      <c r="D60" s="37"/>
      <c r="E60" s="38"/>
      <c r="F60" s="38"/>
      <c r="G60" s="66" t="s">
        <v>80</v>
      </c>
      <c r="H60" s="67">
        <v>6908164</v>
      </c>
      <c r="I60" s="39">
        <v>12201317</v>
      </c>
      <c r="J60" s="40">
        <f>H60-I60</f>
        <v>-5293153</v>
      </c>
      <c r="K60" s="41">
        <f>IF(I60=0,"-    ",J60/I60)</f>
        <v>-0.4338181689730707</v>
      </c>
    </row>
    <row r="61" spans="1:11" s="42" customFormat="1" ht="22.5" customHeight="1">
      <c r="A61" s="34"/>
      <c r="B61" s="35"/>
      <c r="C61" s="36"/>
      <c r="D61" s="37"/>
      <c r="E61" s="38"/>
      <c r="F61" s="38"/>
      <c r="G61" s="66" t="s">
        <v>81</v>
      </c>
      <c r="H61" s="39">
        <v>431577</v>
      </c>
      <c r="I61" s="39">
        <v>431577</v>
      </c>
      <c r="J61" s="40">
        <f>H61-I61</f>
        <v>0</v>
      </c>
      <c r="K61" s="41">
        <f>IF(I61=0,"-    ",J61/I61)</f>
        <v>0</v>
      </c>
    </row>
    <row r="62" spans="1:11" s="77" customFormat="1" ht="22.5" customHeight="1">
      <c r="A62" s="68"/>
      <c r="B62" s="69"/>
      <c r="C62" s="70"/>
      <c r="D62" s="71"/>
      <c r="E62" s="72"/>
      <c r="F62" s="72"/>
      <c r="G62" s="66" t="s">
        <v>82</v>
      </c>
      <c r="H62" s="73">
        <v>8750917</v>
      </c>
      <c r="I62" s="74">
        <v>5735542</v>
      </c>
      <c r="J62" s="75">
        <f>H62-I62</f>
        <v>3015375</v>
      </c>
      <c r="K62" s="76">
        <f>IF(I62=0,"-    ",J62/I62)</f>
        <v>0.5257349697726911</v>
      </c>
    </row>
    <row r="63" spans="1:11" s="42" customFormat="1" ht="27" customHeight="1">
      <c r="A63" s="34"/>
      <c r="B63" s="35"/>
      <c r="C63" s="36"/>
      <c r="D63" s="37"/>
      <c r="E63" s="38"/>
      <c r="F63" s="38" t="s">
        <v>15</v>
      </c>
      <c r="G63" s="38" t="s">
        <v>83</v>
      </c>
      <c r="H63" s="39"/>
      <c r="I63" s="39"/>
      <c r="J63" s="40">
        <f>H63-I63</f>
        <v>0</v>
      </c>
      <c r="K63" s="41">
        <f>IF(I63=0,"-    ",J63/I63)</f>
        <v>0</v>
      </c>
    </row>
    <row r="64" spans="1:11" s="42" customFormat="1" ht="27" customHeight="1">
      <c r="A64" s="34"/>
      <c r="B64" s="35"/>
      <c r="C64" s="36"/>
      <c r="D64" s="37"/>
      <c r="E64" s="44" t="s">
        <v>28</v>
      </c>
      <c r="F64" s="44" t="s">
        <v>84</v>
      </c>
      <c r="G64" s="38"/>
      <c r="H64" s="67">
        <f>SUM(H65:H68)</f>
        <v>7936029</v>
      </c>
      <c r="I64" s="39">
        <f>SUM(I65:I68)</f>
        <v>8358352</v>
      </c>
      <c r="J64" s="46">
        <f>H64-I64</f>
        <v>-422323</v>
      </c>
      <c r="K64" s="47">
        <f>IF(I64=0,"-    ",J64/I64)</f>
        <v>-0.05052706562250549</v>
      </c>
    </row>
    <row r="65" spans="1:11" s="42" customFormat="1" ht="27" customHeight="1">
      <c r="A65" s="34"/>
      <c r="B65" s="35"/>
      <c r="C65" s="36"/>
      <c r="D65" s="37"/>
      <c r="E65" s="44"/>
      <c r="F65" s="38" t="s">
        <v>13</v>
      </c>
      <c r="G65" s="72" t="s">
        <v>85</v>
      </c>
      <c r="H65" s="45">
        <v>6525382</v>
      </c>
      <c r="I65" s="45">
        <v>7444323</v>
      </c>
      <c r="J65" s="46">
        <f>H65-I65</f>
        <v>-918941</v>
      </c>
      <c r="K65" s="47">
        <f>IF(I65=0,"-    ",J65/I65)</f>
        <v>-0.12344184958121779</v>
      </c>
    </row>
    <row r="66" spans="1:14" s="42" customFormat="1" ht="27" customHeight="1">
      <c r="A66" s="34"/>
      <c r="B66" s="35"/>
      <c r="C66" s="36"/>
      <c r="D66" s="37"/>
      <c r="E66" s="44"/>
      <c r="F66" s="38" t="s">
        <v>15</v>
      </c>
      <c r="G66" s="72" t="s">
        <v>86</v>
      </c>
      <c r="H66" s="45"/>
      <c r="I66" s="45"/>
      <c r="J66" s="46">
        <f>H66-I66</f>
        <v>0</v>
      </c>
      <c r="K66" s="47">
        <f>IF(I66=0,"-    ",J66/I66)</f>
        <v>0</v>
      </c>
      <c r="N66" s="78"/>
    </row>
    <row r="67" spans="1:14" s="42" customFormat="1" ht="27" customHeight="1">
      <c r="A67" s="34"/>
      <c r="B67" s="35"/>
      <c r="C67" s="36"/>
      <c r="D67" s="37"/>
      <c r="E67" s="44"/>
      <c r="F67" s="38" t="s">
        <v>17</v>
      </c>
      <c r="G67" s="72" t="s">
        <v>87</v>
      </c>
      <c r="H67" s="79">
        <v>1410647</v>
      </c>
      <c r="I67" s="45">
        <v>914029</v>
      </c>
      <c r="J67" s="46">
        <f>H67-I67</f>
        <v>496618</v>
      </c>
      <c r="K67" s="47">
        <f>IF(I67=0,"-    ",J67/I67)</f>
        <v>0.543328493953693</v>
      </c>
      <c r="N67" s="78"/>
    </row>
    <row r="68" spans="1:14" s="42" customFormat="1" ht="27" customHeight="1">
      <c r="A68" s="34"/>
      <c r="B68" s="35"/>
      <c r="C68" s="36"/>
      <c r="D68" s="37"/>
      <c r="E68" s="44"/>
      <c r="F68" s="38" t="s">
        <v>19</v>
      </c>
      <c r="G68" s="72" t="s">
        <v>88</v>
      </c>
      <c r="H68" s="45"/>
      <c r="I68" s="45"/>
      <c r="J68" s="46">
        <f>H68-I68</f>
        <v>0</v>
      </c>
      <c r="K68" s="47">
        <f>IF(I68=0,"-    ",J68/I68)</f>
        <v>0</v>
      </c>
      <c r="N68" s="78"/>
    </row>
    <row r="69" spans="1:14" s="42" customFormat="1" ht="27" customHeight="1">
      <c r="A69" s="34"/>
      <c r="B69" s="35"/>
      <c r="C69" s="36"/>
      <c r="D69" s="37" t="s">
        <v>17</v>
      </c>
      <c r="E69" s="38" t="s">
        <v>89</v>
      </c>
      <c r="F69" s="38"/>
      <c r="G69" s="38"/>
      <c r="H69" s="39">
        <v>614</v>
      </c>
      <c r="I69" s="39">
        <v>614</v>
      </c>
      <c r="J69" s="40">
        <f>H69-I69</f>
        <v>0</v>
      </c>
      <c r="K69" s="41">
        <f>IF(I69=0,"-    ",J69/I69)</f>
        <v>0</v>
      </c>
      <c r="N69" s="78"/>
    </row>
    <row r="70" spans="1:14" s="42" customFormat="1" ht="27" customHeight="1">
      <c r="A70" s="34"/>
      <c r="B70" s="35"/>
      <c r="C70" s="36"/>
      <c r="D70" s="37" t="s">
        <v>19</v>
      </c>
      <c r="E70" s="38" t="s">
        <v>90</v>
      </c>
      <c r="F70" s="38"/>
      <c r="G70" s="38"/>
      <c r="H70" s="39">
        <f>SUM(H71:H72)</f>
        <v>1069522</v>
      </c>
      <c r="I70" s="39">
        <f>SUM(I71:I72)</f>
        <v>1051246</v>
      </c>
      <c r="J70" s="40">
        <f>H70-I70</f>
        <v>18276</v>
      </c>
      <c r="K70" s="41">
        <f>IF(I70=0,"-    ",J70/I70)</f>
        <v>0.017385083986050837</v>
      </c>
      <c r="N70" s="78"/>
    </row>
    <row r="71" spans="1:14" s="42" customFormat="1" ht="27" customHeight="1">
      <c r="A71" s="34"/>
      <c r="B71" s="35"/>
      <c r="C71" s="36"/>
      <c r="D71" s="37"/>
      <c r="E71" s="44" t="s">
        <v>26</v>
      </c>
      <c r="F71" s="44" t="s">
        <v>91</v>
      </c>
      <c r="G71" s="38"/>
      <c r="H71" s="45">
        <v>1041643</v>
      </c>
      <c r="I71" s="45">
        <v>1023367</v>
      </c>
      <c r="J71" s="46">
        <f>H71-I71</f>
        <v>18276</v>
      </c>
      <c r="K71" s="47">
        <f>IF(I71=0,"-    ",J71/I71)</f>
        <v>0.017858695853980047</v>
      </c>
      <c r="N71" s="78"/>
    </row>
    <row r="72" spans="1:11" s="42" customFormat="1" ht="27" customHeight="1">
      <c r="A72" s="34"/>
      <c r="B72" s="35"/>
      <c r="C72" s="36"/>
      <c r="D72" s="37"/>
      <c r="E72" s="44" t="s">
        <v>28</v>
      </c>
      <c r="F72" s="44" t="s">
        <v>92</v>
      </c>
      <c r="G72" s="38"/>
      <c r="H72" s="45">
        <v>27879</v>
      </c>
      <c r="I72" s="45">
        <v>27879</v>
      </c>
      <c r="J72" s="46">
        <f>H72-I72</f>
        <v>0</v>
      </c>
      <c r="K72" s="47">
        <f>IF(I72=0,"-    ",J72/I72)</f>
        <v>0</v>
      </c>
    </row>
    <row r="73" spans="1:11" s="42" customFormat="1" ht="27" customHeight="1">
      <c r="A73" s="34"/>
      <c r="B73" s="61"/>
      <c r="C73" s="36"/>
      <c r="D73" s="71" t="s">
        <v>21</v>
      </c>
      <c r="E73" s="80" t="s">
        <v>93</v>
      </c>
      <c r="F73" s="80"/>
      <c r="G73" s="80"/>
      <c r="H73" s="45"/>
      <c r="I73" s="45"/>
      <c r="J73" s="46">
        <f>H73-I73</f>
        <v>0</v>
      </c>
      <c r="K73" s="47">
        <f>IF(I73=0,"-    ",J73/I73)</f>
        <v>0</v>
      </c>
    </row>
    <row r="74" spans="1:11" s="42" customFormat="1" ht="27" customHeight="1">
      <c r="A74" s="43"/>
      <c r="B74" s="61"/>
      <c r="C74" s="36"/>
      <c r="D74" s="71" t="s">
        <v>36</v>
      </c>
      <c r="E74" s="38" t="s">
        <v>94</v>
      </c>
      <c r="F74" s="37"/>
      <c r="G74" s="38"/>
      <c r="H74" s="39">
        <v>37439</v>
      </c>
      <c r="I74" s="39">
        <v>103223</v>
      </c>
      <c r="J74" s="40">
        <f>H74-I74</f>
        <v>-65784</v>
      </c>
      <c r="K74" s="41">
        <f>IF(I74=0,"-    ",J74/I74)</f>
        <v>-0.6372998265890354</v>
      </c>
    </row>
    <row r="75" spans="1:11" s="42" customFormat="1" ht="27" customHeight="1">
      <c r="A75" s="43"/>
      <c r="B75" s="61"/>
      <c r="C75" s="36"/>
      <c r="D75" s="71" t="s">
        <v>38</v>
      </c>
      <c r="E75" s="38" t="s">
        <v>95</v>
      </c>
      <c r="F75" s="37"/>
      <c r="G75" s="38"/>
      <c r="H75" s="65">
        <v>3163613</v>
      </c>
      <c r="I75" s="39">
        <v>10123636</v>
      </c>
      <c r="J75" s="46">
        <f>H75-I75</f>
        <v>-6960023</v>
      </c>
      <c r="K75" s="47">
        <f>IF(I75=0,"-    ",J75/I75)</f>
        <v>-0.687502296605686</v>
      </c>
    </row>
    <row r="76" spans="1:11" s="30" customFormat="1" ht="27" customHeight="1">
      <c r="A76" s="31"/>
      <c r="B76" s="32" t="s">
        <v>44</v>
      </c>
      <c r="C76" s="33" t="s">
        <v>96</v>
      </c>
      <c r="D76" s="33"/>
      <c r="E76" s="33"/>
      <c r="F76" s="33"/>
      <c r="G76" s="33"/>
      <c r="H76" s="27">
        <f>SUM(H77:H78)</f>
        <v>0</v>
      </c>
      <c r="I76" s="27">
        <f>SUM(I77:I78)</f>
        <v>0</v>
      </c>
      <c r="J76" s="28">
        <f>H76-I76</f>
        <v>0</v>
      </c>
      <c r="K76" s="29">
        <f>IF(I76=0,"-    ",J76/I76)</f>
        <v>0</v>
      </c>
    </row>
    <row r="77" spans="1:11" s="42" customFormat="1" ht="27" customHeight="1">
      <c r="A77" s="34"/>
      <c r="B77" s="35"/>
      <c r="C77" s="36"/>
      <c r="D77" s="37" t="s">
        <v>13</v>
      </c>
      <c r="E77" s="38" t="s">
        <v>97</v>
      </c>
      <c r="F77" s="38"/>
      <c r="G77" s="38"/>
      <c r="H77" s="39"/>
      <c r="I77" s="39"/>
      <c r="J77" s="40">
        <f>H77-I77</f>
        <v>0</v>
      </c>
      <c r="K77" s="41">
        <f>IF(I77=0,"-    ",J77/I77)</f>
        <v>0</v>
      </c>
    </row>
    <row r="78" spans="1:11" s="42" customFormat="1" ht="27" customHeight="1">
      <c r="A78" s="34"/>
      <c r="B78" s="35"/>
      <c r="C78" s="36"/>
      <c r="D78" s="37" t="s">
        <v>15</v>
      </c>
      <c r="E78" s="38" t="s">
        <v>98</v>
      </c>
      <c r="F78" s="38"/>
      <c r="G78" s="38"/>
      <c r="H78" s="39"/>
      <c r="I78" s="39"/>
      <c r="J78" s="40">
        <f>H78-I78</f>
        <v>0</v>
      </c>
      <c r="K78" s="41">
        <f>IF(I78=0,"-    ",J78/I78)</f>
        <v>0</v>
      </c>
    </row>
    <row r="79" spans="1:11" s="30" customFormat="1" ht="27" customHeight="1">
      <c r="A79" s="31"/>
      <c r="B79" s="32" t="s">
        <v>99</v>
      </c>
      <c r="C79" s="33" t="s">
        <v>100</v>
      </c>
      <c r="D79" s="33"/>
      <c r="E79" s="33"/>
      <c r="F79" s="33"/>
      <c r="G79" s="33"/>
      <c r="H79" s="27">
        <f>SUM(H80:H83)</f>
        <v>6994219</v>
      </c>
      <c r="I79" s="27">
        <f>SUM(I80:I83)</f>
        <v>5674722</v>
      </c>
      <c r="J79" s="28">
        <f>H79-I79</f>
        <v>1319497</v>
      </c>
      <c r="K79" s="29">
        <f>IF(I79=0,"-    ",J79/I79)</f>
        <v>0.23252187508040043</v>
      </c>
    </row>
    <row r="80" spans="1:11" s="42" customFormat="1" ht="27" customHeight="1">
      <c r="A80" s="34"/>
      <c r="B80" s="35"/>
      <c r="C80" s="36"/>
      <c r="D80" s="37" t="s">
        <v>13</v>
      </c>
      <c r="E80" s="38" t="s">
        <v>101</v>
      </c>
      <c r="F80" s="38"/>
      <c r="G80" s="38"/>
      <c r="H80" s="39"/>
      <c r="I80" s="39"/>
      <c r="J80" s="40">
        <f>H80-I80</f>
        <v>0</v>
      </c>
      <c r="K80" s="41">
        <f>IF(I80=0,"-    ",J80/I80)</f>
        <v>0</v>
      </c>
    </row>
    <row r="81" spans="1:11" s="42" customFormat="1" ht="27" customHeight="1">
      <c r="A81" s="34"/>
      <c r="B81" s="35"/>
      <c r="C81" s="36"/>
      <c r="D81" s="37" t="s">
        <v>15</v>
      </c>
      <c r="E81" s="38" t="s">
        <v>102</v>
      </c>
      <c r="F81" s="38"/>
      <c r="G81" s="38"/>
      <c r="H81" s="39">
        <v>6994219</v>
      </c>
      <c r="I81" s="39">
        <v>5674722</v>
      </c>
      <c r="J81" s="40">
        <f>H81-I81</f>
        <v>1319497</v>
      </c>
      <c r="K81" s="41">
        <f>IF(I81=0,"-    ",J81/I81)</f>
        <v>0.23252187508040043</v>
      </c>
    </row>
    <row r="82" spans="1:11" s="42" customFormat="1" ht="27" customHeight="1">
      <c r="A82" s="34"/>
      <c r="B82" s="35"/>
      <c r="C82" s="36"/>
      <c r="D82" s="37" t="s">
        <v>17</v>
      </c>
      <c r="E82" s="38" t="s">
        <v>103</v>
      </c>
      <c r="F82" s="38"/>
      <c r="G82" s="38"/>
      <c r="H82" s="39"/>
      <c r="I82" s="39"/>
      <c r="J82" s="40">
        <f>H82-I82</f>
        <v>0</v>
      </c>
      <c r="K82" s="41">
        <f>IF(I82=0,"-    ",J82/I82)</f>
        <v>0</v>
      </c>
    </row>
    <row r="83" spans="1:11" s="42" customFormat="1" ht="27" customHeight="1">
      <c r="A83" s="43"/>
      <c r="B83" s="61"/>
      <c r="C83" s="36"/>
      <c r="D83" s="71" t="s">
        <v>19</v>
      </c>
      <c r="E83" s="38" t="s">
        <v>104</v>
      </c>
      <c r="F83" s="37"/>
      <c r="G83" s="38"/>
      <c r="H83" s="39"/>
      <c r="I83" s="39"/>
      <c r="J83" s="40">
        <f>H83-I83</f>
        <v>0</v>
      </c>
      <c r="K83" s="41">
        <f>IF(I83=0,"-    ",J83/I83)</f>
        <v>0</v>
      </c>
    </row>
    <row r="84" spans="1:11" s="30" customFormat="1" ht="27" customHeight="1">
      <c r="A84" s="55"/>
      <c r="B84" s="56" t="s">
        <v>105</v>
      </c>
      <c r="C84" s="57"/>
      <c r="D84" s="57"/>
      <c r="E84" s="57"/>
      <c r="F84" s="57"/>
      <c r="G84" s="57"/>
      <c r="H84" s="58">
        <f>H39+H44+H76+H79</f>
        <v>73638307</v>
      </c>
      <c r="I84" s="58">
        <f>I39+I44+I76+I79</f>
        <v>86481063</v>
      </c>
      <c r="J84" s="59">
        <f>H84-I84</f>
        <v>-12842756</v>
      </c>
      <c r="K84" s="60">
        <f>IF(I84=0,"-    ",J84/I84)</f>
        <v>-0.14850367877647389</v>
      </c>
    </row>
    <row r="85" spans="1:11" s="42" customFormat="1" ht="9" customHeight="1">
      <c r="A85" s="43"/>
      <c r="B85" s="61"/>
      <c r="C85" s="38"/>
      <c r="D85" s="38"/>
      <c r="E85" s="38"/>
      <c r="F85" s="38"/>
      <c r="G85" s="38"/>
      <c r="H85" s="39"/>
      <c r="I85" s="39"/>
      <c r="J85" s="40"/>
      <c r="K85" s="41"/>
    </row>
    <row r="86" spans="1:11" s="30" customFormat="1" ht="27" customHeight="1">
      <c r="A86" s="31" t="s">
        <v>106</v>
      </c>
      <c r="B86" s="62" t="s">
        <v>107</v>
      </c>
      <c r="C86" s="63"/>
      <c r="D86" s="63"/>
      <c r="E86" s="63"/>
      <c r="F86" s="63"/>
      <c r="G86" s="63"/>
      <c r="H86" s="27"/>
      <c r="I86" s="27"/>
      <c r="J86" s="28"/>
      <c r="K86" s="29"/>
    </row>
    <row r="87" spans="1:11" s="30" customFormat="1" ht="27" customHeight="1">
      <c r="A87" s="31"/>
      <c r="B87" s="32" t="s">
        <v>11</v>
      </c>
      <c r="C87" s="33" t="s">
        <v>108</v>
      </c>
      <c r="D87" s="33"/>
      <c r="E87" s="33"/>
      <c r="F87" s="33"/>
      <c r="G87" s="33"/>
      <c r="H87" s="27"/>
      <c r="I87" s="27"/>
      <c r="J87" s="28">
        <f>H87-I87</f>
        <v>0</v>
      </c>
      <c r="K87" s="29">
        <f>IF(I87=0,"-    ",J87/I87)</f>
        <v>0</v>
      </c>
    </row>
    <row r="88" spans="1:11" s="30" customFormat="1" ht="27" customHeight="1">
      <c r="A88" s="31"/>
      <c r="B88" s="32" t="s">
        <v>23</v>
      </c>
      <c r="C88" s="33" t="s">
        <v>109</v>
      </c>
      <c r="D88" s="33"/>
      <c r="E88" s="33"/>
      <c r="F88" s="33"/>
      <c r="G88" s="33"/>
      <c r="H88" s="27">
        <v>57810</v>
      </c>
      <c r="I88" s="27">
        <v>6873</v>
      </c>
      <c r="J88" s="28">
        <f>H88-I88</f>
        <v>50937</v>
      </c>
      <c r="K88" s="29">
        <f>IF(I88=0,"-    ",J88/I88)</f>
        <v>7.411174159755565</v>
      </c>
    </row>
    <row r="89" spans="1:11" s="30" customFormat="1" ht="27" customHeight="1">
      <c r="A89" s="55"/>
      <c r="B89" s="56" t="s">
        <v>110</v>
      </c>
      <c r="C89" s="57"/>
      <c r="D89" s="57"/>
      <c r="E89" s="57"/>
      <c r="F89" s="57"/>
      <c r="G89" s="57"/>
      <c r="H89" s="58">
        <f>SUM(H87:H88)</f>
        <v>57810</v>
      </c>
      <c r="I89" s="58">
        <f>SUM(I87:I88)</f>
        <v>6873</v>
      </c>
      <c r="J89" s="59">
        <f>H89-I89</f>
        <v>50937</v>
      </c>
      <c r="K89" s="60">
        <f>IF(I89=0,"-    ",J89/I89)</f>
        <v>7.411174159755565</v>
      </c>
    </row>
    <row r="90" spans="1:11" s="42" customFormat="1" ht="9" customHeight="1">
      <c r="A90" s="43"/>
      <c r="B90" s="61"/>
      <c r="C90" s="38"/>
      <c r="D90" s="38"/>
      <c r="E90" s="38"/>
      <c r="F90" s="38"/>
      <c r="G90" s="38"/>
      <c r="H90" s="39"/>
      <c r="I90" s="39"/>
      <c r="J90" s="40"/>
      <c r="K90" s="41"/>
    </row>
    <row r="91" spans="1:11" s="42" customFormat="1" ht="27" customHeight="1">
      <c r="A91" s="81" t="s">
        <v>111</v>
      </c>
      <c r="B91" s="82"/>
      <c r="C91" s="83"/>
      <c r="D91" s="84"/>
      <c r="E91" s="84"/>
      <c r="F91" s="84"/>
      <c r="G91" s="83"/>
      <c r="H91" s="85">
        <f>H36+H84+H89</f>
        <v>141892622</v>
      </c>
      <c r="I91" s="85">
        <f>I36+I84+I89</f>
        <v>157072705</v>
      </c>
      <c r="J91" s="86">
        <f>H91-I91</f>
        <v>-15180083</v>
      </c>
      <c r="K91" s="87">
        <f>IF(I91=0,"-    ",J91/I91)</f>
        <v>-0.09664367211349674</v>
      </c>
    </row>
    <row r="92" spans="1:12" s="42" customFormat="1" ht="9" customHeight="1">
      <c r="A92" s="88"/>
      <c r="B92" s="61"/>
      <c r="C92" s="38"/>
      <c r="D92" s="38"/>
      <c r="E92" s="38"/>
      <c r="F92" s="38"/>
      <c r="G92" s="38"/>
      <c r="H92" s="39"/>
      <c r="I92" s="39"/>
      <c r="J92" s="40"/>
      <c r="K92" s="41"/>
      <c r="L92" s="89"/>
    </row>
    <row r="93" spans="1:12" s="42" customFormat="1" ht="27" customHeight="1">
      <c r="A93" s="31" t="s">
        <v>112</v>
      </c>
      <c r="B93" s="62" t="s">
        <v>113</v>
      </c>
      <c r="C93" s="63"/>
      <c r="D93" s="90"/>
      <c r="E93" s="90"/>
      <c r="F93" s="90"/>
      <c r="G93" s="36"/>
      <c r="H93" s="27"/>
      <c r="I93" s="27"/>
      <c r="J93" s="40"/>
      <c r="K93" s="41"/>
      <c r="L93" s="89"/>
    </row>
    <row r="94" spans="1:11" s="42" customFormat="1" ht="27" customHeight="1">
      <c r="A94" s="43"/>
      <c r="B94" s="32" t="s">
        <v>13</v>
      </c>
      <c r="C94" s="91" t="s">
        <v>114</v>
      </c>
      <c r="D94" s="63"/>
      <c r="E94" s="90"/>
      <c r="F94" s="90"/>
      <c r="G94" s="36"/>
      <c r="H94" s="39"/>
      <c r="I94" s="39"/>
      <c r="J94" s="40">
        <f>H94-I94</f>
        <v>0</v>
      </c>
      <c r="K94" s="41">
        <f>IF(I94=0,"-    ",J94/I94)</f>
        <v>0</v>
      </c>
    </row>
    <row r="95" spans="1:11" s="42" customFormat="1" ht="27" customHeight="1">
      <c r="A95" s="43"/>
      <c r="B95" s="32" t="s">
        <v>15</v>
      </c>
      <c r="C95" s="91" t="s">
        <v>115</v>
      </c>
      <c r="D95" s="63"/>
      <c r="E95" s="90"/>
      <c r="F95" s="90"/>
      <c r="G95" s="36"/>
      <c r="H95" s="39">
        <v>13745</v>
      </c>
      <c r="I95" s="39">
        <v>13745</v>
      </c>
      <c r="J95" s="40">
        <f>H95-I95</f>
        <v>0</v>
      </c>
      <c r="K95" s="41">
        <f>IF(I95=0,"-    ",J95/I95)</f>
        <v>0</v>
      </c>
    </row>
    <row r="96" spans="1:11" s="42" customFormat="1" ht="27" customHeight="1">
      <c r="A96" s="43"/>
      <c r="B96" s="32" t="s">
        <v>17</v>
      </c>
      <c r="C96" s="91" t="s">
        <v>116</v>
      </c>
      <c r="D96" s="63"/>
      <c r="E96" s="90"/>
      <c r="F96" s="90"/>
      <c r="G96" s="36"/>
      <c r="H96" s="39"/>
      <c r="I96" s="39"/>
      <c r="J96" s="40">
        <f>H96-I96</f>
        <v>0</v>
      </c>
      <c r="K96" s="41">
        <f>IF(I96=0,"-    ",J96/I96)</f>
        <v>0</v>
      </c>
    </row>
    <row r="97" spans="1:11" s="42" customFormat="1" ht="27" customHeight="1">
      <c r="A97" s="43"/>
      <c r="B97" s="32" t="s">
        <v>19</v>
      </c>
      <c r="C97" s="91" t="s">
        <v>117</v>
      </c>
      <c r="D97" s="63"/>
      <c r="E97" s="90"/>
      <c r="F97" s="90"/>
      <c r="G97" s="36"/>
      <c r="H97" s="39"/>
      <c r="I97" s="39"/>
      <c r="J97" s="40">
        <f>H97-I97</f>
        <v>0</v>
      </c>
      <c r="K97" s="41">
        <f>IF(I97=0,"-    ",J97/I97)</f>
        <v>0</v>
      </c>
    </row>
    <row r="98" spans="1:11" s="30" customFormat="1" ht="27" customHeight="1">
      <c r="A98" s="92"/>
      <c r="B98" s="56" t="s">
        <v>118</v>
      </c>
      <c r="C98" s="57"/>
      <c r="D98" s="57"/>
      <c r="E98" s="57"/>
      <c r="F98" s="57"/>
      <c r="G98" s="57"/>
      <c r="H98" s="58">
        <f>SUM(H94:H97)</f>
        <v>13745</v>
      </c>
      <c r="I98" s="58">
        <f>SUM(I94:I97)</f>
        <v>13745</v>
      </c>
      <c r="J98" s="59">
        <f>H98-I98</f>
        <v>0</v>
      </c>
      <c r="K98" s="60">
        <f>IF(I98=0,"-    ",J98/I98)</f>
        <v>0</v>
      </c>
    </row>
  </sheetData>
  <sheetProtection selectLockedCells="1" selectUnlockedCells="1"/>
  <mergeCells count="10">
    <mergeCell ref="G1:I1"/>
    <mergeCell ref="J1:K2"/>
    <mergeCell ref="G2:I2"/>
    <mergeCell ref="A4:G5"/>
    <mergeCell ref="H4:H5"/>
    <mergeCell ref="I4:I5"/>
    <mergeCell ref="J4:K4"/>
    <mergeCell ref="C27:G27"/>
    <mergeCell ref="C44:G44"/>
    <mergeCell ref="E73:G73"/>
  </mergeCells>
  <printOptions horizontalCentered="1"/>
  <pageMargins left="0.5902777777777778" right="0.5902777777777778" top="0.5902777777777778" bottom="0.5902777777777778" header="0.5118055555555555" footer="0.19652777777777777"/>
  <pageSetup fitToHeight="0" fitToWidth="1" horizontalDpi="300" verticalDpi="300" orientation="portrait" paperSize="9"/>
  <headerFooter alignWithMargins="0">
    <oddFooter>&amp;C&amp;"Garamond,Corsivo"&amp;P / &amp;N</oddFoot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70"/>
  <sheetViews>
    <sheetView showGridLines="0" zoomScaleSheetLayoutView="90" workbookViewId="0" topLeftCell="A1">
      <selection activeCell="A4" activeCellId="1" sqref="C1:L65536 A4"/>
    </sheetView>
  </sheetViews>
  <sheetFormatPr defaultColWidth="10.28125" defaultRowHeight="16.5" customHeight="1"/>
  <cols>
    <col min="1" max="2" width="0" style="93" hidden="1" customWidth="1"/>
    <col min="3" max="3" width="26.00390625" style="93" customWidth="1"/>
    <col min="4" max="4" width="4.00390625" style="93" customWidth="1"/>
    <col min="5" max="5" width="3.421875" style="93" customWidth="1"/>
    <col min="6" max="6" width="4.00390625" style="93" customWidth="1"/>
    <col min="7" max="7" width="25.8515625" style="94" customWidth="1"/>
    <col min="8" max="8" width="18.140625" style="95" customWidth="1"/>
    <col min="9" max="9" width="19.140625" style="96" customWidth="1"/>
    <col min="10" max="10" width="16.00390625" style="96" customWidth="1"/>
    <col min="11" max="11" width="13.140625" style="96" customWidth="1"/>
    <col min="12" max="255" width="10.421875" style="5" customWidth="1"/>
    <col min="256" max="16384" width="4.00390625" style="5" customWidth="1"/>
  </cols>
  <sheetData>
    <row r="1" spans="1:11" s="11" customFormat="1" ht="27" customHeight="1">
      <c r="A1" s="97" t="s">
        <v>119</v>
      </c>
      <c r="B1" s="97"/>
      <c r="C1" s="97"/>
      <c r="D1" s="97"/>
      <c r="E1" s="97"/>
      <c r="F1" s="97"/>
      <c r="G1" s="97"/>
      <c r="H1" s="97"/>
      <c r="I1" s="97"/>
      <c r="J1" s="98" t="s">
        <v>120</v>
      </c>
      <c r="K1" s="98"/>
    </row>
    <row r="2" spans="1:11" s="11" customFormat="1" ht="27" customHeight="1">
      <c r="A2" s="97"/>
      <c r="B2" s="97"/>
      <c r="C2" s="97"/>
      <c r="D2" s="97"/>
      <c r="E2" s="97"/>
      <c r="F2" s="97"/>
      <c r="G2" s="97"/>
      <c r="H2" s="97"/>
      <c r="I2" s="97"/>
      <c r="J2" s="98"/>
      <c r="K2" s="98"/>
    </row>
    <row r="3" spans="1:11" s="21" customFormat="1" ht="15" customHeight="1">
      <c r="A3" s="97"/>
      <c r="B3" s="97"/>
      <c r="C3" s="97"/>
      <c r="D3" s="97"/>
      <c r="E3" s="97"/>
      <c r="F3" s="97"/>
      <c r="G3" s="97"/>
      <c r="H3" s="97"/>
      <c r="I3" s="97"/>
      <c r="J3" s="99"/>
      <c r="K3" s="99"/>
    </row>
    <row r="4" spans="1:11" ht="33.75" customHeight="1">
      <c r="A4" s="100" t="s">
        <v>121</v>
      </c>
      <c r="B4" s="100"/>
      <c r="C4" s="100"/>
      <c r="D4" s="100"/>
      <c r="E4" s="100"/>
      <c r="F4" s="100"/>
      <c r="G4" s="100"/>
      <c r="H4" s="101" t="s">
        <v>4</v>
      </c>
      <c r="I4" s="102" t="s">
        <v>5</v>
      </c>
      <c r="J4" s="102" t="s">
        <v>6</v>
      </c>
      <c r="K4" s="102"/>
    </row>
    <row r="5" spans="1:11" ht="32.25" customHeight="1">
      <c r="A5" s="100"/>
      <c r="B5" s="100"/>
      <c r="C5" s="100"/>
      <c r="D5" s="100"/>
      <c r="E5" s="100"/>
      <c r="F5" s="100"/>
      <c r="G5" s="100"/>
      <c r="H5" s="101"/>
      <c r="I5" s="102"/>
      <c r="J5" s="103" t="s">
        <v>7</v>
      </c>
      <c r="K5" s="103" t="s">
        <v>8</v>
      </c>
    </row>
    <row r="6" spans="1:11" s="30" customFormat="1" ht="27" customHeight="1">
      <c r="A6" s="104" t="s">
        <v>9</v>
      </c>
      <c r="B6" s="104" t="s">
        <v>122</v>
      </c>
      <c r="C6" s="104"/>
      <c r="D6" s="104"/>
      <c r="E6" s="104"/>
      <c r="F6" s="104"/>
      <c r="G6" s="104"/>
      <c r="H6" s="105"/>
      <c r="I6" s="105"/>
      <c r="J6" s="106"/>
      <c r="K6" s="107"/>
    </row>
    <row r="7" spans="1:11" s="42" customFormat="1" ht="27" customHeight="1">
      <c r="A7" s="108"/>
      <c r="B7" s="109"/>
      <c r="C7" s="110" t="s">
        <v>11</v>
      </c>
      <c r="D7" s="111" t="s">
        <v>123</v>
      </c>
      <c r="E7" s="112"/>
      <c r="F7" s="113"/>
      <c r="G7" s="113"/>
      <c r="H7" s="105">
        <v>60906342</v>
      </c>
      <c r="I7" s="105">
        <v>60906342</v>
      </c>
      <c r="J7" s="106">
        <f>H7-I7</f>
        <v>0</v>
      </c>
      <c r="K7" s="107">
        <f>IF(I7=0,"-    ",J7/I7)</f>
        <v>0</v>
      </c>
    </row>
    <row r="8" spans="1:11" s="42" customFormat="1" ht="27" customHeight="1">
      <c r="A8" s="108"/>
      <c r="B8" s="109"/>
      <c r="C8" s="110" t="s">
        <v>23</v>
      </c>
      <c r="D8" s="111" t="s">
        <v>124</v>
      </c>
      <c r="E8" s="112"/>
      <c r="F8" s="113"/>
      <c r="G8" s="113"/>
      <c r="H8" s="105">
        <f>H9+H10+SUM(H14:H16)</f>
        <v>8072295</v>
      </c>
      <c r="I8" s="105">
        <f>I9+I10+SUM(I14:I16)</f>
        <v>9612947</v>
      </c>
      <c r="J8" s="106">
        <f>H8-I8</f>
        <v>-1540652</v>
      </c>
      <c r="K8" s="107">
        <f>IF(I8=0,"-    ",J8/I8)</f>
        <v>-0.1602684379722472</v>
      </c>
    </row>
    <row r="9" spans="1:11" s="42" customFormat="1" ht="27" customHeight="1">
      <c r="A9" s="108"/>
      <c r="B9" s="109"/>
      <c r="C9" s="110"/>
      <c r="D9" s="109" t="s">
        <v>13</v>
      </c>
      <c r="E9" s="113" t="s">
        <v>125</v>
      </c>
      <c r="F9" s="113"/>
      <c r="G9" s="113"/>
      <c r="H9" s="105"/>
      <c r="I9" s="105"/>
      <c r="J9" s="114">
        <f>H9-I9</f>
        <v>0</v>
      </c>
      <c r="K9" s="115">
        <f>IF(I9=0,"-    ",J9/I9)</f>
        <v>0</v>
      </c>
    </row>
    <row r="10" spans="1:11" s="42" customFormat="1" ht="27" customHeight="1">
      <c r="A10" s="108"/>
      <c r="B10" s="109"/>
      <c r="C10" s="109"/>
      <c r="D10" s="109" t="s">
        <v>15</v>
      </c>
      <c r="E10" s="113" t="s">
        <v>126</v>
      </c>
      <c r="F10" s="113"/>
      <c r="G10" s="113"/>
      <c r="H10" s="116">
        <f>SUM(H11:H13)</f>
        <v>0</v>
      </c>
      <c r="I10" s="116">
        <f>SUM(I11:I13)</f>
        <v>0</v>
      </c>
      <c r="J10" s="114">
        <f>H10-I10</f>
        <v>0</v>
      </c>
      <c r="K10" s="115">
        <f>IF(I10=0,"-    ",J10/I10)</f>
        <v>0</v>
      </c>
    </row>
    <row r="11" spans="1:11" s="77" customFormat="1" ht="27" customHeight="1">
      <c r="A11" s="117"/>
      <c r="B11" s="118"/>
      <c r="C11" s="118"/>
      <c r="D11" s="118"/>
      <c r="E11" s="119" t="s">
        <v>26</v>
      </c>
      <c r="F11" s="119" t="s">
        <v>127</v>
      </c>
      <c r="G11" s="120"/>
      <c r="H11" s="121"/>
      <c r="I11" s="121"/>
      <c r="J11" s="122">
        <f>H11-I11</f>
        <v>0</v>
      </c>
      <c r="K11" s="123">
        <f>IF(I11=0,"-    ",J11/I11)</f>
        <v>0</v>
      </c>
    </row>
    <row r="12" spans="1:11" s="42" customFormat="1" ht="27" customHeight="1">
      <c r="A12" s="108"/>
      <c r="B12" s="109"/>
      <c r="C12" s="109"/>
      <c r="D12" s="118"/>
      <c r="E12" s="119" t="s">
        <v>28</v>
      </c>
      <c r="F12" s="124" t="s">
        <v>128</v>
      </c>
      <c r="G12" s="113"/>
      <c r="H12" s="125"/>
      <c r="I12" s="126"/>
      <c r="J12" s="122">
        <f>H12-I12</f>
        <v>0</v>
      </c>
      <c r="K12" s="123">
        <f>IF(I12=0,"-    ",J12/I12)</f>
        <v>0</v>
      </c>
    </row>
    <row r="13" spans="1:11" s="42" customFormat="1" ht="27" customHeight="1">
      <c r="A13" s="108"/>
      <c r="B13" s="109"/>
      <c r="C13" s="109"/>
      <c r="D13" s="118"/>
      <c r="E13" s="119" t="s">
        <v>49</v>
      </c>
      <c r="F13" s="124" t="s">
        <v>129</v>
      </c>
      <c r="G13" s="113"/>
      <c r="H13" s="125"/>
      <c r="I13" s="126"/>
      <c r="J13" s="122">
        <f>H13-I13</f>
        <v>0</v>
      </c>
      <c r="K13" s="123">
        <f>IF(I13=0,"-    ",J13/I13)</f>
        <v>0</v>
      </c>
    </row>
    <row r="14" spans="1:11" s="42" customFormat="1" ht="27" customHeight="1">
      <c r="A14" s="108"/>
      <c r="B14" s="109"/>
      <c r="C14" s="109"/>
      <c r="D14" s="109" t="s">
        <v>17</v>
      </c>
      <c r="E14" s="113" t="s">
        <v>130</v>
      </c>
      <c r="F14" s="113"/>
      <c r="G14" s="113"/>
      <c r="H14" s="127">
        <v>5870309</v>
      </c>
      <c r="I14" s="116">
        <v>8994689</v>
      </c>
      <c r="J14" s="114">
        <f>H14-I14</f>
        <v>-3124380</v>
      </c>
      <c r="K14" s="115">
        <f>IF(I14=0,"-    ",J14/I14)</f>
        <v>-0.3473583133335683</v>
      </c>
    </row>
    <row r="15" spans="1:11" s="42" customFormat="1" ht="27" customHeight="1">
      <c r="A15" s="108"/>
      <c r="B15" s="109"/>
      <c r="C15" s="109"/>
      <c r="D15" s="109" t="s">
        <v>19</v>
      </c>
      <c r="E15" s="113" t="s">
        <v>131</v>
      </c>
      <c r="F15" s="113"/>
      <c r="G15" s="113"/>
      <c r="H15" s="127"/>
      <c r="I15" s="116"/>
      <c r="J15" s="114">
        <f>H15-I15</f>
        <v>0</v>
      </c>
      <c r="K15" s="115">
        <f>IF(I15=0,"-    ",J15/I15)</f>
        <v>0</v>
      </c>
    </row>
    <row r="16" spans="1:11" s="42" customFormat="1" ht="27" customHeight="1">
      <c r="A16" s="108"/>
      <c r="B16" s="109"/>
      <c r="C16" s="109"/>
      <c r="D16" s="109" t="s">
        <v>21</v>
      </c>
      <c r="E16" s="113" t="s">
        <v>132</v>
      </c>
      <c r="F16" s="113"/>
      <c r="G16" s="113"/>
      <c r="H16" s="127">
        <v>2201986</v>
      </c>
      <c r="I16" s="116">
        <v>618258</v>
      </c>
      <c r="J16" s="114">
        <f>H16-I16</f>
        <v>1583728</v>
      </c>
      <c r="K16" s="115">
        <f>IF(I16=0,"-    ",J16/I16)</f>
        <v>2.561597261984479</v>
      </c>
    </row>
    <row r="17" spans="1:11" s="42" customFormat="1" ht="27" customHeight="1">
      <c r="A17" s="108"/>
      <c r="B17" s="109"/>
      <c r="C17" s="110" t="s">
        <v>44</v>
      </c>
      <c r="D17" s="111" t="s">
        <v>133</v>
      </c>
      <c r="E17" s="112"/>
      <c r="F17" s="113"/>
      <c r="G17" s="113"/>
      <c r="H17" s="128"/>
      <c r="I17" s="105"/>
      <c r="J17" s="106">
        <f>H17-I17</f>
        <v>0</v>
      </c>
      <c r="K17" s="107">
        <f>IF(I17=0,"-    ",J17/I17)</f>
        <v>0</v>
      </c>
    </row>
    <row r="18" spans="1:11" s="42" customFormat="1" ht="27" customHeight="1">
      <c r="A18" s="108"/>
      <c r="B18" s="109"/>
      <c r="C18" s="110" t="s">
        <v>99</v>
      </c>
      <c r="D18" s="111" t="s">
        <v>134</v>
      </c>
      <c r="E18" s="112"/>
      <c r="F18" s="113"/>
      <c r="G18" s="113"/>
      <c r="H18" s="128">
        <v>13430428</v>
      </c>
      <c r="I18" s="128">
        <v>14460498</v>
      </c>
      <c r="J18" s="106">
        <f>H18-I18</f>
        <v>-1030070</v>
      </c>
      <c r="K18" s="107">
        <f>IF(I18=0,"-    ",J18/I18)</f>
        <v>-0.07123336969446004</v>
      </c>
    </row>
    <row r="19" spans="1:11" s="42" customFormat="1" ht="27" customHeight="1">
      <c r="A19" s="108"/>
      <c r="B19" s="109"/>
      <c r="C19" s="110" t="s">
        <v>135</v>
      </c>
      <c r="D19" s="111" t="s">
        <v>136</v>
      </c>
      <c r="E19" s="112"/>
      <c r="F19" s="113"/>
      <c r="G19" s="113"/>
      <c r="H19" s="128"/>
      <c r="I19" s="105"/>
      <c r="J19" s="106">
        <f>H19-I19</f>
        <v>0</v>
      </c>
      <c r="K19" s="107">
        <f>IF(I19=0,"-    ",J19/I19)</f>
        <v>0</v>
      </c>
    </row>
    <row r="20" spans="1:11" s="42" customFormat="1" ht="27" customHeight="1">
      <c r="A20" s="108"/>
      <c r="B20" s="109"/>
      <c r="C20" s="110" t="s">
        <v>137</v>
      </c>
      <c r="D20" s="111" t="s">
        <v>138</v>
      </c>
      <c r="E20" s="112"/>
      <c r="F20" s="113"/>
      <c r="G20" s="113"/>
      <c r="H20" s="129"/>
      <c r="I20" s="105">
        <v>-3395298</v>
      </c>
      <c r="J20" s="106">
        <f>H20-I20</f>
        <v>3395298</v>
      </c>
      <c r="K20" s="107">
        <f>IF(I20=0,"-    ",J20/I20)</f>
        <v>-1</v>
      </c>
    </row>
    <row r="21" spans="1:11" s="42" customFormat="1" ht="27" customHeight="1">
      <c r="A21" s="108"/>
      <c r="B21" s="109"/>
      <c r="C21" s="110" t="s">
        <v>139</v>
      </c>
      <c r="D21" s="111" t="s">
        <v>140</v>
      </c>
      <c r="E21" s="112"/>
      <c r="F21" s="113"/>
      <c r="G21" s="113"/>
      <c r="H21" s="128">
        <v>1170098</v>
      </c>
      <c r="I21" s="105">
        <v>1056637</v>
      </c>
      <c r="J21" s="106">
        <f>H21-I21</f>
        <v>113461</v>
      </c>
      <c r="K21" s="107">
        <f>IF(I21=0,"-    ",J21/I21)</f>
        <v>0.10737935544562607</v>
      </c>
    </row>
    <row r="22" spans="1:11" s="30" customFormat="1" ht="27" customHeight="1">
      <c r="A22" s="130"/>
      <c r="B22" s="131" t="s">
        <v>56</v>
      </c>
      <c r="C22" s="131"/>
      <c r="D22" s="131"/>
      <c r="E22" s="131"/>
      <c r="F22" s="131"/>
      <c r="G22" s="131"/>
      <c r="H22" s="132">
        <f>H7+H8+SUM(H17:H21)</f>
        <v>83579163</v>
      </c>
      <c r="I22" s="133">
        <f>I7+I8+SUM(I17:I21)</f>
        <v>82641126</v>
      </c>
      <c r="J22" s="134">
        <f>H22-I22</f>
        <v>938037</v>
      </c>
      <c r="K22" s="135">
        <f>IF(I22=0,"-    ",J22/I22)</f>
        <v>0.011350728691668602</v>
      </c>
    </row>
    <row r="23" spans="1:11" s="42" customFormat="1" ht="9" customHeight="1">
      <c r="A23" s="136"/>
      <c r="B23" s="109"/>
      <c r="C23" s="113"/>
      <c r="D23" s="113"/>
      <c r="E23" s="113"/>
      <c r="F23" s="113"/>
      <c r="G23" s="113"/>
      <c r="H23" s="137"/>
      <c r="I23" s="138"/>
      <c r="J23" s="139"/>
      <c r="K23" s="115"/>
    </row>
    <row r="24" spans="1:11" s="30" customFormat="1" ht="27" customHeight="1">
      <c r="A24" s="104" t="s">
        <v>57</v>
      </c>
      <c r="B24" s="140" t="s">
        <v>141</v>
      </c>
      <c r="C24" s="111"/>
      <c r="D24" s="111"/>
      <c r="E24" s="111"/>
      <c r="F24" s="111"/>
      <c r="G24" s="111"/>
      <c r="H24" s="128"/>
      <c r="I24" s="105"/>
      <c r="J24" s="106"/>
      <c r="K24" s="107"/>
    </row>
    <row r="25" spans="1:11" s="42" customFormat="1" ht="27" customHeight="1">
      <c r="A25" s="108"/>
      <c r="B25" s="112"/>
      <c r="C25" s="110" t="s">
        <v>13</v>
      </c>
      <c r="D25" s="111" t="s">
        <v>142</v>
      </c>
      <c r="E25" s="113"/>
      <c r="F25" s="113"/>
      <c r="G25" s="113"/>
      <c r="H25" s="128">
        <v>815389</v>
      </c>
      <c r="I25" s="105">
        <v>65389</v>
      </c>
      <c r="J25" s="106">
        <f>H25-I25</f>
        <v>750000</v>
      </c>
      <c r="K25" s="107">
        <f>IF(I25=0,"-    ",J25/I25)</f>
        <v>11.469819082720335</v>
      </c>
    </row>
    <row r="26" spans="1:11" s="42" customFormat="1" ht="27" customHeight="1">
      <c r="A26" s="108"/>
      <c r="B26" s="112"/>
      <c r="C26" s="110" t="s">
        <v>15</v>
      </c>
      <c r="D26" s="111" t="s">
        <v>143</v>
      </c>
      <c r="E26" s="113"/>
      <c r="F26" s="113"/>
      <c r="G26" s="113"/>
      <c r="H26" s="128">
        <v>2039976</v>
      </c>
      <c r="I26" s="105">
        <v>3104089</v>
      </c>
      <c r="J26" s="106">
        <f>H26-I26</f>
        <v>-1064113</v>
      </c>
      <c r="K26" s="107">
        <f>IF(I26=0,"-    ",J26/I26)</f>
        <v>-0.34281008050993383</v>
      </c>
    </row>
    <row r="27" spans="1:11" s="42" customFormat="1" ht="27" customHeight="1">
      <c r="A27" s="108"/>
      <c r="B27" s="112"/>
      <c r="C27" s="110" t="s">
        <v>17</v>
      </c>
      <c r="D27" s="111" t="s">
        <v>144</v>
      </c>
      <c r="E27" s="113"/>
      <c r="F27" s="113"/>
      <c r="G27" s="113"/>
      <c r="H27" s="128"/>
      <c r="I27" s="105"/>
      <c r="J27" s="106">
        <f>H27-I27</f>
        <v>0</v>
      </c>
      <c r="K27" s="107">
        <f>IF(I27=0,"-    ",J27/I27)</f>
        <v>0</v>
      </c>
    </row>
    <row r="28" spans="1:11" s="42" customFormat="1" ht="27" customHeight="1">
      <c r="A28" s="108"/>
      <c r="B28" s="112"/>
      <c r="C28" s="110" t="s">
        <v>19</v>
      </c>
      <c r="D28" s="111" t="s">
        <v>145</v>
      </c>
      <c r="E28" s="113"/>
      <c r="F28" s="113"/>
      <c r="G28" s="113"/>
      <c r="H28" s="128">
        <v>4647610</v>
      </c>
      <c r="I28" s="105">
        <v>1893913</v>
      </c>
      <c r="J28" s="106">
        <f>H28-I28</f>
        <v>2753697</v>
      </c>
      <c r="K28" s="107">
        <f>IF(I28=0,"-    ",J28/I28)</f>
        <v>1.453972278557674</v>
      </c>
    </row>
    <row r="29" spans="1:11" s="42" customFormat="1" ht="27" customHeight="1">
      <c r="A29" s="108"/>
      <c r="B29" s="141"/>
      <c r="C29" s="110" t="s">
        <v>21</v>
      </c>
      <c r="D29" s="111" t="s">
        <v>146</v>
      </c>
      <c r="E29" s="113"/>
      <c r="F29" s="113"/>
      <c r="G29" s="113"/>
      <c r="H29" s="128">
        <v>3939084</v>
      </c>
      <c r="I29" s="105">
        <v>1586354</v>
      </c>
      <c r="J29" s="106">
        <f>H29-I29</f>
        <v>2352730</v>
      </c>
      <c r="K29" s="107">
        <f>IF(I29=0,"-    ",J29/I29)</f>
        <v>1.4831052841925574</v>
      </c>
    </row>
    <row r="30" spans="1:11" s="30" customFormat="1" ht="27" customHeight="1">
      <c r="A30" s="130"/>
      <c r="B30" s="131" t="s">
        <v>105</v>
      </c>
      <c r="C30" s="131"/>
      <c r="D30" s="131"/>
      <c r="E30" s="131"/>
      <c r="F30" s="131"/>
      <c r="G30" s="131"/>
      <c r="H30" s="132">
        <f>SUM(H25:H29)</f>
        <v>11442059</v>
      </c>
      <c r="I30" s="133">
        <f>SUM(I25:I29)</f>
        <v>6649745</v>
      </c>
      <c r="J30" s="134">
        <f>H30-I30</f>
        <v>4792314</v>
      </c>
      <c r="K30" s="135">
        <f>IF(I30=0,"-    ",J30/I30)</f>
        <v>0.7206763567625526</v>
      </c>
    </row>
    <row r="31" spans="1:11" s="42" customFormat="1" ht="9" customHeight="1">
      <c r="A31" s="136"/>
      <c r="B31" s="109"/>
      <c r="C31" s="113"/>
      <c r="D31" s="113"/>
      <c r="E31" s="113"/>
      <c r="F31" s="113"/>
      <c r="G31" s="113"/>
      <c r="H31" s="137"/>
      <c r="I31" s="138"/>
      <c r="J31" s="139"/>
      <c r="K31" s="115"/>
    </row>
    <row r="32" spans="1:11" s="30" customFormat="1" ht="27" customHeight="1">
      <c r="A32" s="104" t="s">
        <v>106</v>
      </c>
      <c r="B32" s="140" t="s">
        <v>147</v>
      </c>
      <c r="C32" s="111"/>
      <c r="D32" s="111"/>
      <c r="E32" s="111"/>
      <c r="F32" s="111"/>
      <c r="G32" s="111"/>
      <c r="H32" s="128"/>
      <c r="I32" s="105"/>
      <c r="J32" s="106"/>
      <c r="K32" s="107"/>
    </row>
    <row r="33" spans="1:11" s="42" customFormat="1" ht="27" customHeight="1">
      <c r="A33" s="108"/>
      <c r="B33" s="112"/>
      <c r="C33" s="110" t="s">
        <v>13</v>
      </c>
      <c r="D33" s="111" t="s">
        <v>148</v>
      </c>
      <c r="E33" s="112"/>
      <c r="F33" s="113"/>
      <c r="G33" s="113"/>
      <c r="H33" s="128"/>
      <c r="I33" s="105"/>
      <c r="J33" s="106">
        <f>H33-I33</f>
        <v>0</v>
      </c>
      <c r="K33" s="107">
        <f>IF(I33=0,"-    ",J33/I33)</f>
        <v>0</v>
      </c>
    </row>
    <row r="34" spans="1:11" s="42" customFormat="1" ht="27" customHeight="1">
      <c r="A34" s="108"/>
      <c r="B34" s="112"/>
      <c r="C34" s="110" t="s">
        <v>15</v>
      </c>
      <c r="D34" s="111" t="s">
        <v>149</v>
      </c>
      <c r="E34" s="112"/>
      <c r="F34" s="113"/>
      <c r="G34" s="113"/>
      <c r="H34" s="128"/>
      <c r="I34" s="105"/>
      <c r="J34" s="106">
        <f>H34-I34</f>
        <v>0</v>
      </c>
      <c r="K34" s="107">
        <f>IF(I34=0,"-    ",J34/I34)</f>
        <v>0</v>
      </c>
    </row>
    <row r="35" spans="1:11" s="30" customFormat="1" ht="27" customHeight="1">
      <c r="A35" s="130"/>
      <c r="B35" s="131" t="s">
        <v>110</v>
      </c>
      <c r="C35" s="131"/>
      <c r="D35" s="131"/>
      <c r="E35" s="131"/>
      <c r="F35" s="131"/>
      <c r="G35" s="131"/>
      <c r="H35" s="132">
        <f>SUM(H33:H34)</f>
        <v>0</v>
      </c>
      <c r="I35" s="133">
        <f>SUM(I33:I34)</f>
        <v>0</v>
      </c>
      <c r="J35" s="134">
        <f>H35-I35</f>
        <v>0</v>
      </c>
      <c r="K35" s="135">
        <f>IF(I35=0,"-    ",J35/I35)</f>
        <v>0</v>
      </c>
    </row>
    <row r="36" spans="1:11" s="42" customFormat="1" ht="9" customHeight="1">
      <c r="A36" s="136"/>
      <c r="B36" s="109"/>
      <c r="C36" s="113"/>
      <c r="D36" s="113"/>
      <c r="E36" s="113"/>
      <c r="F36" s="113"/>
      <c r="G36" s="113"/>
      <c r="H36" s="137"/>
      <c r="I36" s="138"/>
      <c r="J36" s="139"/>
      <c r="K36" s="115"/>
    </row>
    <row r="37" spans="1:11" s="30" customFormat="1" ht="45" customHeight="1">
      <c r="A37" s="104" t="s">
        <v>112</v>
      </c>
      <c r="B37" s="142" t="s">
        <v>150</v>
      </c>
      <c r="C37" s="142"/>
      <c r="D37" s="142"/>
      <c r="E37" s="142"/>
      <c r="F37" s="142"/>
      <c r="G37" s="142"/>
      <c r="H37" s="128"/>
      <c r="I37" s="105"/>
      <c r="J37" s="106"/>
      <c r="K37" s="107"/>
    </row>
    <row r="38" spans="1:11" s="30" customFormat="1" ht="27" customHeight="1">
      <c r="A38" s="104"/>
      <c r="B38" s="141"/>
      <c r="C38" s="110" t="s">
        <v>13</v>
      </c>
      <c r="D38" s="111" t="s">
        <v>151</v>
      </c>
      <c r="E38" s="111"/>
      <c r="F38" s="111"/>
      <c r="G38" s="111"/>
      <c r="H38" s="128">
        <v>174289</v>
      </c>
      <c r="I38" s="105">
        <v>513306</v>
      </c>
      <c r="J38" s="106">
        <f>H38-I38</f>
        <v>-339017</v>
      </c>
      <c r="K38" s="107">
        <f>IF(I38=0,"-    ",J38/I38)</f>
        <v>-0.6604578945112661</v>
      </c>
    </row>
    <row r="39" spans="1:11" s="30" customFormat="1" ht="27" customHeight="1">
      <c r="A39" s="104"/>
      <c r="B39" s="141"/>
      <c r="C39" s="110" t="s">
        <v>15</v>
      </c>
      <c r="D39" s="111" t="s">
        <v>152</v>
      </c>
      <c r="E39" s="111"/>
      <c r="F39" s="110"/>
      <c r="G39" s="111"/>
      <c r="H39" s="128"/>
      <c r="I39" s="105"/>
      <c r="J39" s="106">
        <f>H39-I39</f>
        <v>0</v>
      </c>
      <c r="K39" s="107">
        <f>IF(I39=0,"-    ",J39/I39)</f>
        <v>0</v>
      </c>
    </row>
    <row r="40" spans="1:11" s="30" customFormat="1" ht="27" customHeight="1">
      <c r="A40" s="104"/>
      <c r="B40" s="141"/>
      <c r="C40" s="110" t="s">
        <v>17</v>
      </c>
      <c r="D40" s="111" t="s">
        <v>153</v>
      </c>
      <c r="E40" s="111"/>
      <c r="F40" s="111"/>
      <c r="G40" s="111"/>
      <c r="H40" s="129">
        <v>6018006</v>
      </c>
      <c r="I40" s="105">
        <v>5592972</v>
      </c>
      <c r="J40" s="106">
        <f>H40-I40</f>
        <v>425034</v>
      </c>
      <c r="K40" s="107">
        <f>IF(I40=0,"-    ",J40/I40)</f>
        <v>0.07599430141971031</v>
      </c>
    </row>
    <row r="41" spans="1:11" s="30" customFormat="1" ht="27" customHeight="1">
      <c r="A41" s="104"/>
      <c r="B41" s="141"/>
      <c r="C41" s="110" t="s">
        <v>19</v>
      </c>
      <c r="D41" s="111" t="s">
        <v>154</v>
      </c>
      <c r="E41" s="111"/>
      <c r="F41" s="111"/>
      <c r="G41" s="111"/>
      <c r="H41" s="128"/>
      <c r="I41" s="105">
        <v>458744</v>
      </c>
      <c r="J41" s="106">
        <f>H41-I41</f>
        <v>-458744</v>
      </c>
      <c r="K41" s="107">
        <f>IF(I41=0,"-    ",J41/I41)</f>
        <v>-1</v>
      </c>
    </row>
    <row r="42" spans="1:11" s="30" customFormat="1" ht="27" customHeight="1">
      <c r="A42" s="104"/>
      <c r="B42" s="141"/>
      <c r="C42" s="110" t="s">
        <v>21</v>
      </c>
      <c r="D42" s="111" t="s">
        <v>155</v>
      </c>
      <c r="E42" s="111"/>
      <c r="F42" s="110"/>
      <c r="G42" s="111"/>
      <c r="H42" s="128">
        <f>SUM(H43:H48)</f>
        <v>409481</v>
      </c>
      <c r="I42" s="105">
        <f>SUM(I43:I48)</f>
        <v>317275</v>
      </c>
      <c r="J42" s="106">
        <f>H42-I42</f>
        <v>92206</v>
      </c>
      <c r="K42" s="107">
        <f>IF(I42=0,"-    ",J42/I42)</f>
        <v>0.2906185485777322</v>
      </c>
    </row>
    <row r="43" spans="1:11" s="30" customFormat="1" ht="27" customHeight="1">
      <c r="A43" s="104"/>
      <c r="B43" s="112"/>
      <c r="C43" s="109"/>
      <c r="D43" s="143" t="s">
        <v>26</v>
      </c>
      <c r="E43" s="124" t="s">
        <v>156</v>
      </c>
      <c r="F43" s="124"/>
      <c r="G43" s="124"/>
      <c r="H43" s="128"/>
      <c r="I43" s="105"/>
      <c r="J43" s="106">
        <f>H43-I43</f>
        <v>0</v>
      </c>
      <c r="K43" s="107">
        <f>IF(I43=0,"-    ",J43/I43)</f>
        <v>0</v>
      </c>
    </row>
    <row r="44" spans="1:11" s="30" customFormat="1" ht="27" customHeight="1">
      <c r="A44" s="104"/>
      <c r="B44" s="112"/>
      <c r="C44" s="109"/>
      <c r="D44" s="144" t="s">
        <v>28</v>
      </c>
      <c r="E44" s="119" t="s">
        <v>157</v>
      </c>
      <c r="F44" s="119"/>
      <c r="G44" s="119"/>
      <c r="H44" s="145"/>
      <c r="I44" s="105"/>
      <c r="J44" s="106">
        <f>H44-I44</f>
        <v>0</v>
      </c>
      <c r="K44" s="107">
        <f>IF(I44=0,"-    ",J44/I44)</f>
        <v>0</v>
      </c>
    </row>
    <row r="45" spans="1:11" s="30" customFormat="1" ht="27" customHeight="1">
      <c r="A45" s="104"/>
      <c r="B45" s="112"/>
      <c r="C45" s="109"/>
      <c r="D45" s="144" t="s">
        <v>49</v>
      </c>
      <c r="E45" s="119" t="s">
        <v>158</v>
      </c>
      <c r="F45" s="119"/>
      <c r="G45" s="119"/>
      <c r="H45" s="145"/>
      <c r="I45" s="105"/>
      <c r="J45" s="106">
        <f>H45-I45</f>
        <v>0</v>
      </c>
      <c r="K45" s="107">
        <f>IF(I45=0,"-    ",J45/I45)</f>
        <v>0</v>
      </c>
    </row>
    <row r="46" spans="1:11" s="30" customFormat="1" ht="27" customHeight="1">
      <c r="A46" s="104"/>
      <c r="B46" s="112"/>
      <c r="C46" s="109"/>
      <c r="D46" s="144" t="s">
        <v>51</v>
      </c>
      <c r="E46" s="119" t="s">
        <v>159</v>
      </c>
      <c r="F46" s="119"/>
      <c r="G46" s="119"/>
      <c r="H46" s="145">
        <v>402236</v>
      </c>
      <c r="I46" s="146">
        <v>311937</v>
      </c>
      <c r="J46" s="147">
        <f>H46-I46</f>
        <v>90299</v>
      </c>
      <c r="K46" s="148">
        <f>IF(I46=0,"-    ",J46/I46)</f>
        <v>0.28947832414878644</v>
      </c>
    </row>
    <row r="47" spans="1:11" s="30" customFormat="1" ht="27" customHeight="1">
      <c r="A47" s="104"/>
      <c r="B47" s="112"/>
      <c r="C47" s="109"/>
      <c r="D47" s="144" t="s">
        <v>160</v>
      </c>
      <c r="E47" s="119" t="s">
        <v>161</v>
      </c>
      <c r="F47" s="119"/>
      <c r="G47" s="119"/>
      <c r="H47" s="145"/>
      <c r="I47" s="146"/>
      <c r="J47" s="106">
        <f>H47-I47</f>
        <v>0</v>
      </c>
      <c r="K47" s="107">
        <f>IF(I47=0,"-    ",J47/I47)</f>
        <v>0</v>
      </c>
    </row>
    <row r="48" spans="1:11" s="30" customFormat="1" ht="27" customHeight="1">
      <c r="A48" s="104"/>
      <c r="B48" s="112"/>
      <c r="C48" s="109"/>
      <c r="D48" s="144" t="s">
        <v>162</v>
      </c>
      <c r="E48" s="124" t="s">
        <v>163</v>
      </c>
      <c r="F48" s="113"/>
      <c r="G48" s="113"/>
      <c r="H48" s="128">
        <v>7245</v>
      </c>
      <c r="I48" s="105">
        <v>5338</v>
      </c>
      <c r="J48" s="106">
        <f>H48-I48</f>
        <v>1907</v>
      </c>
      <c r="K48" s="107">
        <f>IF(I48=0,"-    ",J48/I48)</f>
        <v>0.3572499063319595</v>
      </c>
    </row>
    <row r="49" spans="1:11" s="30" customFormat="1" ht="27" customHeight="1">
      <c r="A49" s="104"/>
      <c r="B49" s="112"/>
      <c r="C49" s="110" t="s">
        <v>36</v>
      </c>
      <c r="D49" s="149" t="s">
        <v>164</v>
      </c>
      <c r="E49" s="149"/>
      <c r="F49" s="149"/>
      <c r="G49" s="149"/>
      <c r="H49" s="128"/>
      <c r="I49" s="105"/>
      <c r="J49" s="106">
        <f>H49-I49</f>
        <v>0</v>
      </c>
      <c r="K49" s="107">
        <f>IF(I49=0,"-    ",J49/I49)</f>
        <v>0</v>
      </c>
    </row>
    <row r="50" spans="1:11" s="30" customFormat="1" ht="27" customHeight="1">
      <c r="A50" s="104"/>
      <c r="B50" s="112"/>
      <c r="C50" s="110" t="s">
        <v>38</v>
      </c>
      <c r="D50" s="111" t="s">
        <v>165</v>
      </c>
      <c r="E50" s="111"/>
      <c r="F50" s="111"/>
      <c r="G50" s="111"/>
      <c r="H50" s="128">
        <v>23543710</v>
      </c>
      <c r="I50" s="105">
        <v>28434782</v>
      </c>
      <c r="J50" s="106">
        <f>H50-I50</f>
        <v>-4891072</v>
      </c>
      <c r="K50" s="107">
        <f>IF(I50=0,"-    ",J50/I50)</f>
        <v>-0.17201018105220572</v>
      </c>
    </row>
    <row r="51" spans="1:11" s="30" customFormat="1" ht="27" customHeight="1">
      <c r="A51" s="150"/>
      <c r="B51" s="112"/>
      <c r="C51" s="110" t="s">
        <v>40</v>
      </c>
      <c r="D51" s="111" t="s">
        <v>166</v>
      </c>
      <c r="E51" s="111"/>
      <c r="F51" s="110"/>
      <c r="G51" s="111"/>
      <c r="H51" s="128"/>
      <c r="I51" s="105"/>
      <c r="J51" s="106">
        <f>H51-I51</f>
        <v>0</v>
      </c>
      <c r="K51" s="107">
        <f>IF(I51=0,"-    ",J51/I51)</f>
        <v>0</v>
      </c>
    </row>
    <row r="52" spans="1:11" s="30" customFormat="1" ht="27" customHeight="1">
      <c r="A52" s="150"/>
      <c r="B52" s="112"/>
      <c r="C52" s="110" t="s">
        <v>42</v>
      </c>
      <c r="D52" s="111" t="s">
        <v>167</v>
      </c>
      <c r="E52" s="111"/>
      <c r="F52" s="111"/>
      <c r="G52" s="151"/>
      <c r="H52" s="128">
        <v>8201321</v>
      </c>
      <c r="I52" s="105">
        <v>9425450</v>
      </c>
      <c r="J52" s="106">
        <f>H52-I52</f>
        <v>-1224129</v>
      </c>
      <c r="K52" s="107">
        <f>IF(I52=0,"-    ",J52/I52)</f>
        <v>-0.12987486008625582</v>
      </c>
    </row>
    <row r="53" spans="1:11" s="30" customFormat="1" ht="27" customHeight="1">
      <c r="A53" s="150"/>
      <c r="B53" s="112"/>
      <c r="C53" s="110" t="s">
        <v>168</v>
      </c>
      <c r="D53" s="111" t="s">
        <v>169</v>
      </c>
      <c r="E53" s="111"/>
      <c r="F53" s="110"/>
      <c r="G53" s="111"/>
      <c r="H53" s="128"/>
      <c r="I53" s="105"/>
      <c r="J53" s="106">
        <f>H53-I53</f>
        <v>0</v>
      </c>
      <c r="K53" s="107">
        <f>IF(I53=0,"-    ",J53/I53)</f>
        <v>0</v>
      </c>
    </row>
    <row r="54" spans="1:11" s="30" customFormat="1" ht="27" customHeight="1">
      <c r="A54" s="150"/>
      <c r="B54" s="112"/>
      <c r="C54" s="110" t="s">
        <v>170</v>
      </c>
      <c r="D54" s="111" t="s">
        <v>171</v>
      </c>
      <c r="E54" s="111"/>
      <c r="F54" s="111"/>
      <c r="G54" s="111"/>
      <c r="H54" s="128">
        <v>3694193</v>
      </c>
      <c r="I54" s="105">
        <v>3748820</v>
      </c>
      <c r="J54" s="106">
        <f>H54-I54</f>
        <v>-54627</v>
      </c>
      <c r="K54" s="107">
        <f>IF(I54=0,"-    ",J54/I54)</f>
        <v>-0.014571785255093603</v>
      </c>
    </row>
    <row r="55" spans="1:11" s="42" customFormat="1" ht="27" customHeight="1">
      <c r="A55" s="108"/>
      <c r="B55" s="112"/>
      <c r="C55" s="110" t="s">
        <v>172</v>
      </c>
      <c r="D55" s="111" t="s">
        <v>173</v>
      </c>
      <c r="E55" s="111"/>
      <c r="F55" s="110"/>
      <c r="G55" s="111"/>
      <c r="H55" s="152">
        <v>4806658</v>
      </c>
      <c r="I55" s="116">
        <v>19286642</v>
      </c>
      <c r="J55" s="114">
        <f>H55-I55</f>
        <v>-14479984</v>
      </c>
      <c r="K55" s="115">
        <f>IF(I55=0,"-    ",J55/I55)</f>
        <v>-0.7507778699889799</v>
      </c>
    </row>
    <row r="56" spans="1:11" s="30" customFormat="1" ht="27" customHeight="1">
      <c r="A56" s="130"/>
      <c r="B56" s="131" t="s">
        <v>118</v>
      </c>
      <c r="C56" s="131"/>
      <c r="D56" s="131"/>
      <c r="E56" s="131"/>
      <c r="F56" s="131"/>
      <c r="G56" s="131"/>
      <c r="H56" s="132">
        <f>SUM(H38:H42)+SUM(H49:H55)</f>
        <v>46847658</v>
      </c>
      <c r="I56" s="133">
        <f>SUM(I38:I42)+SUM(I49:I55)</f>
        <v>67777991</v>
      </c>
      <c r="J56" s="134">
        <f>H56-I56</f>
        <v>-20930333</v>
      </c>
      <c r="K56" s="135">
        <f>IF(I56=0,"-    ",J56/I56)</f>
        <v>-0.308807220326138</v>
      </c>
    </row>
    <row r="57" spans="1:11" s="42" customFormat="1" ht="9" customHeight="1">
      <c r="A57" s="136"/>
      <c r="B57" s="109"/>
      <c r="C57" s="113"/>
      <c r="D57" s="113"/>
      <c r="E57" s="113"/>
      <c r="F57" s="113"/>
      <c r="G57" s="113"/>
      <c r="H57" s="127"/>
      <c r="I57" s="116"/>
      <c r="J57" s="114"/>
      <c r="K57" s="115"/>
    </row>
    <row r="58" spans="1:11" s="30" customFormat="1" ht="27" customHeight="1">
      <c r="A58" s="104" t="s">
        <v>174</v>
      </c>
      <c r="B58" s="140" t="s">
        <v>175</v>
      </c>
      <c r="C58" s="153"/>
      <c r="D58" s="153"/>
      <c r="E58" s="153"/>
      <c r="F58" s="153"/>
      <c r="G58" s="153"/>
      <c r="H58" s="154"/>
      <c r="I58" s="155"/>
      <c r="J58" s="156"/>
      <c r="K58" s="107"/>
    </row>
    <row r="59" spans="1:11" s="30" customFormat="1" ht="27" customHeight="1">
      <c r="A59" s="104"/>
      <c r="B59" s="110" t="s">
        <v>13</v>
      </c>
      <c r="C59" s="111" t="s">
        <v>176</v>
      </c>
      <c r="D59" s="111"/>
      <c r="E59" s="111"/>
      <c r="F59" s="111"/>
      <c r="G59" s="111"/>
      <c r="H59" s="154">
        <v>23742</v>
      </c>
      <c r="I59" s="155">
        <v>3842</v>
      </c>
      <c r="J59" s="156">
        <f>H59-I59</f>
        <v>19900</v>
      </c>
      <c r="K59" s="107">
        <f>IF(I59=0,"-    ",J59/I59)</f>
        <v>5.179593961478397</v>
      </c>
    </row>
    <row r="60" spans="1:11" s="30" customFormat="1" ht="27" customHeight="1">
      <c r="A60" s="104"/>
      <c r="B60" s="110" t="s">
        <v>15</v>
      </c>
      <c r="C60" s="111" t="s">
        <v>177</v>
      </c>
      <c r="D60" s="111"/>
      <c r="E60" s="111"/>
      <c r="F60" s="111"/>
      <c r="G60" s="111"/>
      <c r="H60" s="154"/>
      <c r="I60" s="155"/>
      <c r="J60" s="156">
        <f>H60-I60</f>
        <v>0</v>
      </c>
      <c r="K60" s="107">
        <f>IF(I60=0,"-    ",J60/I60)</f>
        <v>0</v>
      </c>
    </row>
    <row r="61" spans="1:11" s="30" customFormat="1" ht="27" customHeight="1">
      <c r="A61" s="130"/>
      <c r="B61" s="131" t="s">
        <v>178</v>
      </c>
      <c r="C61" s="131"/>
      <c r="D61" s="131"/>
      <c r="E61" s="131"/>
      <c r="F61" s="131"/>
      <c r="G61" s="131"/>
      <c r="H61" s="132">
        <f>SUM(H59:H60)</f>
        <v>23742</v>
      </c>
      <c r="I61" s="133">
        <f>SUM(I59:I60)</f>
        <v>3842</v>
      </c>
      <c r="J61" s="134">
        <f>H61-I61</f>
        <v>19900</v>
      </c>
      <c r="K61" s="135">
        <f>IF(I61=0,"-    ",J61/I61)</f>
        <v>5.179593961478397</v>
      </c>
    </row>
    <row r="62" spans="1:11" s="42" customFormat="1" ht="9" customHeight="1">
      <c r="A62" s="136"/>
      <c r="B62" s="109"/>
      <c r="C62" s="113"/>
      <c r="D62" s="113"/>
      <c r="E62" s="113"/>
      <c r="F62" s="113"/>
      <c r="G62" s="113"/>
      <c r="H62" s="127"/>
      <c r="I62" s="116"/>
      <c r="J62" s="114"/>
      <c r="K62" s="115"/>
    </row>
    <row r="63" spans="1:11" s="42" customFormat="1" ht="27" customHeight="1">
      <c r="A63" s="157" t="s">
        <v>179</v>
      </c>
      <c r="B63" s="158"/>
      <c r="C63" s="159"/>
      <c r="D63" s="160"/>
      <c r="E63" s="160"/>
      <c r="F63" s="160"/>
      <c r="G63" s="159"/>
      <c r="H63" s="161">
        <f>H22+H30+H35+H56+H61</f>
        <v>141892622</v>
      </c>
      <c r="I63" s="162">
        <f>I22+I30+I35+I56+I61</f>
        <v>157072704</v>
      </c>
      <c r="J63" s="163">
        <f>H63-I63</f>
        <v>-15180082</v>
      </c>
      <c r="K63" s="164">
        <f>IF(I63=0,"-    ",J63/I63)</f>
        <v>-0.09664366636229806</v>
      </c>
    </row>
    <row r="64" spans="1:11" s="42" customFormat="1" ht="9" customHeight="1">
      <c r="A64" s="136"/>
      <c r="B64" s="109"/>
      <c r="C64" s="113"/>
      <c r="D64" s="113"/>
      <c r="E64" s="113"/>
      <c r="F64" s="113"/>
      <c r="G64" s="113"/>
      <c r="H64" s="127"/>
      <c r="I64" s="116"/>
      <c r="J64" s="114"/>
      <c r="K64" s="115"/>
    </row>
    <row r="65" spans="1:11" s="42" customFormat="1" ht="27" customHeight="1">
      <c r="A65" s="104" t="s">
        <v>180</v>
      </c>
      <c r="B65" s="140" t="s">
        <v>113</v>
      </c>
      <c r="C65" s="153"/>
      <c r="D65" s="165"/>
      <c r="E65" s="165"/>
      <c r="F65" s="165"/>
      <c r="G65" s="112"/>
      <c r="H65" s="154"/>
      <c r="I65" s="155"/>
      <c r="J65" s="114"/>
      <c r="K65" s="115"/>
    </row>
    <row r="66" spans="1:11" s="42" customFormat="1" ht="27" customHeight="1">
      <c r="A66" s="136"/>
      <c r="B66" s="110" t="s">
        <v>13</v>
      </c>
      <c r="C66" s="141" t="s">
        <v>114</v>
      </c>
      <c r="D66" s="165"/>
      <c r="E66" s="165"/>
      <c r="F66" s="165"/>
      <c r="G66" s="112"/>
      <c r="H66" s="127"/>
      <c r="I66" s="116"/>
      <c r="J66" s="114">
        <f>H66-I66</f>
        <v>0</v>
      </c>
      <c r="K66" s="115">
        <f>IF(I66=0,"-    ",J66/I66)</f>
        <v>0</v>
      </c>
    </row>
    <row r="67" spans="1:11" s="42" customFormat="1" ht="27" customHeight="1">
      <c r="A67" s="136"/>
      <c r="B67" s="110" t="s">
        <v>15</v>
      </c>
      <c r="C67" s="141" t="s">
        <v>115</v>
      </c>
      <c r="D67" s="165"/>
      <c r="E67" s="165"/>
      <c r="F67" s="165"/>
      <c r="G67" s="112"/>
      <c r="H67" s="127">
        <v>13745</v>
      </c>
      <c r="I67" s="116">
        <v>13745</v>
      </c>
      <c r="J67" s="114">
        <f>H67-I67</f>
        <v>0</v>
      </c>
      <c r="K67" s="115">
        <f>IF(I67=0,"-    ",J67/I67)</f>
        <v>0</v>
      </c>
    </row>
    <row r="68" spans="1:11" s="42" customFormat="1" ht="27" customHeight="1">
      <c r="A68" s="136"/>
      <c r="B68" s="110" t="s">
        <v>17</v>
      </c>
      <c r="C68" s="141" t="s">
        <v>116</v>
      </c>
      <c r="D68" s="165"/>
      <c r="E68" s="165"/>
      <c r="F68" s="165"/>
      <c r="G68" s="112"/>
      <c r="H68" s="127"/>
      <c r="I68" s="116"/>
      <c r="J68" s="114">
        <f>H68-I68</f>
        <v>0</v>
      </c>
      <c r="K68" s="115">
        <f>IF(I68=0,"-    ",J68/I68)</f>
        <v>0</v>
      </c>
    </row>
    <row r="69" spans="1:11" s="42" customFormat="1" ht="27" customHeight="1">
      <c r="A69" s="136"/>
      <c r="B69" s="110" t="s">
        <v>19</v>
      </c>
      <c r="C69" s="141" t="s">
        <v>117</v>
      </c>
      <c r="D69" s="165"/>
      <c r="E69" s="165"/>
      <c r="F69" s="165"/>
      <c r="G69" s="112"/>
      <c r="H69" s="127"/>
      <c r="I69" s="116"/>
      <c r="J69" s="114">
        <f>H69-I69</f>
        <v>0</v>
      </c>
      <c r="K69" s="115">
        <f>IF(I69=0,"-    ",J69/I69)</f>
        <v>0</v>
      </c>
    </row>
    <row r="70" spans="1:11" s="30" customFormat="1" ht="32.25" customHeight="1">
      <c r="A70" s="130"/>
      <c r="B70" s="131" t="s">
        <v>181</v>
      </c>
      <c r="C70" s="131"/>
      <c r="D70" s="131"/>
      <c r="E70" s="131"/>
      <c r="F70" s="131"/>
      <c r="G70" s="131"/>
      <c r="H70" s="132">
        <f>SUM(H66:H69)</f>
        <v>13745</v>
      </c>
      <c r="I70" s="133">
        <f>SUM(I66:I69)</f>
        <v>13745</v>
      </c>
      <c r="J70" s="134">
        <f>H70-I70</f>
        <v>0</v>
      </c>
      <c r="K70" s="135">
        <f>IF(I70=0,"-    ",J70/I70)</f>
        <v>0</v>
      </c>
    </row>
  </sheetData>
  <sheetProtection selectLockedCells="1" selectUnlockedCells="1"/>
  <mergeCells count="8">
    <mergeCell ref="A1:I3"/>
    <mergeCell ref="J1:K2"/>
    <mergeCell ref="A4:G5"/>
    <mergeCell ref="H4:H5"/>
    <mergeCell ref="I4:I5"/>
    <mergeCell ref="J4:K4"/>
    <mergeCell ref="B37:G37"/>
    <mergeCell ref="D49:G49"/>
  </mergeCells>
  <printOptions horizontalCentered="1"/>
  <pageMargins left="0.5902777777777778" right="0.5902777777777778" top="0.5902777777777778" bottom="0.5902777777777778" header="0.5118055555555555" footer="0.19652777777777777"/>
  <pageSetup fitToHeight="0" fitToWidth="1" horizontalDpi="300" verticalDpi="300" orientation="portrait" paperSize="9"/>
  <headerFooter alignWithMargins="0">
    <oddFooter>&amp;C&amp;"Garamond,Corsivo"&amp;P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119"/>
  <sheetViews>
    <sheetView showGridLines="0" tabSelected="1" zoomScaleSheetLayoutView="100" workbookViewId="0" topLeftCell="A1">
      <selection activeCell="L1" sqref="C1:L65536"/>
    </sheetView>
  </sheetViews>
  <sheetFormatPr defaultColWidth="10.28125" defaultRowHeight="16.5" customHeight="1"/>
  <cols>
    <col min="1" max="1" width="5.421875" style="0" customWidth="1"/>
    <col min="2" max="2" width="4.57421875" style="0" customWidth="1"/>
    <col min="3" max="3" width="5.421875" style="166" customWidth="1"/>
    <col min="4" max="4" width="4.57421875" style="167" customWidth="1"/>
    <col min="5" max="5" width="2.57421875" style="167" customWidth="1"/>
    <col min="6" max="7" width="4.00390625" style="167" customWidth="1"/>
    <col min="8" max="8" width="29.7109375" style="168" customWidth="1"/>
    <col min="9" max="9" width="15.8515625" style="168" customWidth="1"/>
    <col min="10" max="10" width="17.7109375" style="168" customWidth="1"/>
    <col min="11" max="11" width="16.00390625" style="168" customWidth="1"/>
    <col min="12" max="12" width="13.140625" style="169" customWidth="1"/>
    <col min="13" max="16384" width="10.421875" style="170" customWidth="1"/>
  </cols>
  <sheetData>
    <row r="1" spans="1:12" s="173" customFormat="1" ht="27" customHeight="1">
      <c r="A1"/>
      <c r="B1"/>
      <c r="C1" s="171" t="s">
        <v>182</v>
      </c>
      <c r="D1" s="171"/>
      <c r="E1" s="171"/>
      <c r="F1" s="171"/>
      <c r="G1" s="171"/>
      <c r="H1" s="171"/>
      <c r="I1" s="171"/>
      <c r="J1" s="171"/>
      <c r="K1" s="172" t="s">
        <v>183</v>
      </c>
      <c r="L1" s="172"/>
    </row>
    <row r="2" spans="1:12" s="173" customFormat="1" ht="27" customHeight="1">
      <c r="A2"/>
      <c r="B2"/>
      <c r="C2" s="171"/>
      <c r="D2" s="171"/>
      <c r="E2" s="171"/>
      <c r="F2" s="171"/>
      <c r="G2" s="171"/>
      <c r="H2" s="171"/>
      <c r="I2" s="171"/>
      <c r="J2" s="171"/>
      <c r="K2" s="172"/>
      <c r="L2" s="172"/>
    </row>
    <row r="3" spans="1:12" s="178" customFormat="1" ht="15" customHeight="1">
      <c r="A3"/>
      <c r="B3"/>
      <c r="C3" s="174"/>
      <c r="D3" s="175"/>
      <c r="E3" s="175"/>
      <c r="F3" s="175"/>
      <c r="G3" s="175"/>
      <c r="H3" s="175"/>
      <c r="I3" s="175"/>
      <c r="J3" s="176"/>
      <c r="K3" s="176"/>
      <c r="L3" s="177"/>
    </row>
    <row r="4" spans="3:12" ht="19.5" customHeight="1">
      <c r="C4" s="179" t="s">
        <v>184</v>
      </c>
      <c r="D4" s="179"/>
      <c r="E4" s="179"/>
      <c r="F4" s="179"/>
      <c r="G4" s="179"/>
      <c r="H4" s="179"/>
      <c r="I4" s="180" t="s">
        <v>4</v>
      </c>
      <c r="J4" s="180" t="s">
        <v>5</v>
      </c>
      <c r="K4" s="180" t="s">
        <v>6</v>
      </c>
      <c r="L4" s="180"/>
    </row>
    <row r="5" spans="3:12" ht="32.25" customHeight="1">
      <c r="C5" s="179"/>
      <c r="D5" s="179"/>
      <c r="E5" s="179"/>
      <c r="F5" s="179"/>
      <c r="G5" s="179"/>
      <c r="H5" s="179"/>
      <c r="I5" s="180"/>
      <c r="J5" s="180"/>
      <c r="K5" s="181" t="s">
        <v>7</v>
      </c>
      <c r="L5" s="181" t="s">
        <v>8</v>
      </c>
    </row>
    <row r="6" spans="1:12" s="186" customFormat="1" ht="27" customHeight="1">
      <c r="A6"/>
      <c r="B6"/>
      <c r="C6" s="182" t="s">
        <v>9</v>
      </c>
      <c r="D6" s="182" t="s">
        <v>185</v>
      </c>
      <c r="E6" s="182"/>
      <c r="F6" s="182"/>
      <c r="G6" s="182"/>
      <c r="H6" s="182"/>
      <c r="I6" s="183"/>
      <c r="J6" s="183"/>
      <c r="K6" s="184"/>
      <c r="L6" s="185"/>
    </row>
    <row r="7" spans="1:12" s="186" customFormat="1" ht="27" customHeight="1">
      <c r="A7"/>
      <c r="B7"/>
      <c r="C7" s="187"/>
      <c r="D7" s="188" t="s">
        <v>13</v>
      </c>
      <c r="E7" s="187" t="s">
        <v>186</v>
      </c>
      <c r="F7" s="187"/>
      <c r="G7" s="187"/>
      <c r="H7" s="187"/>
      <c r="I7" s="183">
        <f>I8+I9+I16+I21</f>
        <v>47061087</v>
      </c>
      <c r="J7" s="183">
        <f>J8+J9+J16+J21</f>
        <v>110965268</v>
      </c>
      <c r="K7" s="184">
        <f>I7-J7</f>
        <v>-63904181</v>
      </c>
      <c r="L7" s="185">
        <f>IF(J7=0,"-    ",K7/J7)</f>
        <v>-0.5758935399498156</v>
      </c>
    </row>
    <row r="8" spans="1:12" s="194" customFormat="1" ht="27" customHeight="1">
      <c r="A8"/>
      <c r="B8"/>
      <c r="C8" s="189"/>
      <c r="D8" s="190"/>
      <c r="E8" s="189"/>
      <c r="F8" s="190" t="s">
        <v>26</v>
      </c>
      <c r="G8" s="189" t="s">
        <v>187</v>
      </c>
      <c r="H8" s="189"/>
      <c r="I8" s="191">
        <v>47061087</v>
      </c>
      <c r="J8" s="191">
        <v>110958368</v>
      </c>
      <c r="K8" s="192">
        <f>I8-J8</f>
        <v>-63897281</v>
      </c>
      <c r="L8" s="193">
        <f>IF(J8=0,"-    ",K8/J8)</f>
        <v>-0.575867166683634</v>
      </c>
    </row>
    <row r="9" spans="1:12" s="194" customFormat="1" ht="27" customHeight="1">
      <c r="A9"/>
      <c r="B9"/>
      <c r="C9" s="189"/>
      <c r="D9" s="190"/>
      <c r="E9" s="189"/>
      <c r="F9" s="190" t="s">
        <v>28</v>
      </c>
      <c r="G9" s="189" t="s">
        <v>188</v>
      </c>
      <c r="H9" s="189"/>
      <c r="I9" s="191">
        <f>SUM(I10:I15)</f>
        <v>0</v>
      </c>
      <c r="J9" s="191">
        <f>SUM(J10:J15)</f>
        <v>6900</v>
      </c>
      <c r="K9" s="192">
        <f>I9-J9</f>
        <v>-6900</v>
      </c>
      <c r="L9" s="193">
        <f>IF(J9=0,"-    ",K9/J9)</f>
        <v>-1</v>
      </c>
    </row>
    <row r="10" spans="1:12" s="199" customFormat="1" ht="26.25" customHeight="1">
      <c r="A10"/>
      <c r="B10"/>
      <c r="C10" s="195"/>
      <c r="D10" s="196"/>
      <c r="E10" s="195"/>
      <c r="F10" s="196"/>
      <c r="G10" s="197" t="s">
        <v>13</v>
      </c>
      <c r="H10" s="197" t="s">
        <v>189</v>
      </c>
      <c r="I10" s="198"/>
      <c r="J10" s="198"/>
      <c r="K10" s="192">
        <f>I10-J10</f>
        <v>0</v>
      </c>
      <c r="L10" s="193">
        <f>IF(J10=0,"-    ",K10/J10)</f>
        <v>0</v>
      </c>
    </row>
    <row r="11" spans="1:12" s="199" customFormat="1" ht="26.25" customHeight="1">
      <c r="A11"/>
      <c r="B11"/>
      <c r="C11" s="195"/>
      <c r="D11" s="196"/>
      <c r="E11" s="195"/>
      <c r="F11" s="196"/>
      <c r="G11" s="197" t="s">
        <v>15</v>
      </c>
      <c r="H11" s="197" t="s">
        <v>190</v>
      </c>
      <c r="I11" s="197"/>
      <c r="J11" s="198"/>
      <c r="K11" s="192">
        <f>I11-J11</f>
        <v>0</v>
      </c>
      <c r="L11" s="193">
        <f>IF(J11=0,"-    ",K11/J11)</f>
        <v>0</v>
      </c>
    </row>
    <row r="12" spans="1:12" s="199" customFormat="1" ht="26.25" customHeight="1">
      <c r="A12"/>
      <c r="B12"/>
      <c r="C12" s="195"/>
      <c r="D12" s="196"/>
      <c r="E12" s="195"/>
      <c r="F12" s="196"/>
      <c r="G12" s="197" t="s">
        <v>17</v>
      </c>
      <c r="H12" s="197" t="s">
        <v>191</v>
      </c>
      <c r="I12" s="197"/>
      <c r="J12" s="198"/>
      <c r="K12" s="192">
        <f>I12-J12</f>
        <v>0</v>
      </c>
      <c r="L12" s="193">
        <f>IF(J12=0,"-    ",K12/J12)</f>
        <v>0</v>
      </c>
    </row>
    <row r="13" spans="1:12" s="199" customFormat="1" ht="26.25" customHeight="1">
      <c r="A13"/>
      <c r="B13"/>
      <c r="C13" s="195"/>
      <c r="D13" s="196"/>
      <c r="E13" s="195"/>
      <c r="F13" s="196"/>
      <c r="G13" s="197" t="s">
        <v>19</v>
      </c>
      <c r="H13" s="197" t="s">
        <v>192</v>
      </c>
      <c r="I13" s="200"/>
      <c r="J13" s="198"/>
      <c r="K13" s="192">
        <f>I13-J13</f>
        <v>0</v>
      </c>
      <c r="L13" s="193">
        <f>IF(J13=0,"-    ",K13/J13)</f>
        <v>0</v>
      </c>
    </row>
    <row r="14" spans="1:12" s="199" customFormat="1" ht="26.25" customHeight="1">
      <c r="A14"/>
      <c r="B14"/>
      <c r="C14" s="195"/>
      <c r="D14" s="196"/>
      <c r="E14" s="195"/>
      <c r="F14" s="196"/>
      <c r="G14" s="197" t="s">
        <v>21</v>
      </c>
      <c r="H14" s="197" t="s">
        <v>193</v>
      </c>
      <c r="I14" s="197"/>
      <c r="J14" s="198"/>
      <c r="K14" s="201">
        <f>I14-J14</f>
        <v>0</v>
      </c>
      <c r="L14" s="202">
        <f>IF(J14=0,"-    ",K14/J14)</f>
        <v>0</v>
      </c>
    </row>
    <row r="15" spans="1:12" s="199" customFormat="1" ht="26.25" customHeight="1">
      <c r="A15"/>
      <c r="B15"/>
      <c r="C15" s="195"/>
      <c r="D15" s="196"/>
      <c r="E15" s="195"/>
      <c r="F15" s="196"/>
      <c r="G15" s="197" t="s">
        <v>36</v>
      </c>
      <c r="H15" s="197" t="s">
        <v>194</v>
      </c>
      <c r="I15" s="200"/>
      <c r="J15" s="198">
        <v>6900</v>
      </c>
      <c r="K15" s="192">
        <f>I15-J15</f>
        <v>-6900</v>
      </c>
      <c r="L15" s="193">
        <f>IF(J15=0,"-    ",K15/J15)</f>
        <v>-1</v>
      </c>
    </row>
    <row r="16" spans="1:12" s="194" customFormat="1" ht="27" customHeight="1">
      <c r="A16"/>
      <c r="B16"/>
      <c r="C16" s="189"/>
      <c r="D16" s="190"/>
      <c r="E16" s="189"/>
      <c r="F16" s="190" t="s">
        <v>49</v>
      </c>
      <c r="G16" s="189" t="s">
        <v>195</v>
      </c>
      <c r="H16" s="203"/>
      <c r="I16" s="191">
        <f>SUM(I17:I20)</f>
        <v>0</v>
      </c>
      <c r="J16" s="191">
        <f>SUM(J17:J20)</f>
        <v>0</v>
      </c>
      <c r="K16" s="192">
        <f>I16-J16</f>
        <v>0</v>
      </c>
      <c r="L16" s="193">
        <f>IF(J16=0,"-    ",K16/J16)</f>
        <v>0</v>
      </c>
    </row>
    <row r="17" spans="1:12" s="194" customFormat="1" ht="27" customHeight="1">
      <c r="A17"/>
      <c r="B17"/>
      <c r="C17" s="189"/>
      <c r="D17" s="190"/>
      <c r="E17" s="189"/>
      <c r="F17" s="189"/>
      <c r="G17" s="204" t="s">
        <v>13</v>
      </c>
      <c r="H17" s="204" t="s">
        <v>196</v>
      </c>
      <c r="I17" s="191"/>
      <c r="J17" s="191"/>
      <c r="K17" s="205">
        <f>I17-J17</f>
        <v>0</v>
      </c>
      <c r="L17" s="206">
        <f>IF(J17=0,"-    ",K17/J17)</f>
        <v>0</v>
      </c>
    </row>
    <row r="18" spans="1:12" s="194" customFormat="1" ht="27" customHeight="1">
      <c r="A18"/>
      <c r="B18"/>
      <c r="C18" s="189"/>
      <c r="D18" s="190"/>
      <c r="E18" s="189"/>
      <c r="F18" s="189"/>
      <c r="G18" s="204" t="s">
        <v>15</v>
      </c>
      <c r="H18" s="204" t="s">
        <v>197</v>
      </c>
      <c r="I18" s="191"/>
      <c r="J18" s="191"/>
      <c r="K18" s="205">
        <f>I18-J18</f>
        <v>0</v>
      </c>
      <c r="L18" s="206">
        <f>IF(J18=0,"-    ",K18/J18)</f>
        <v>0</v>
      </c>
    </row>
    <row r="19" spans="1:12" s="194" customFormat="1" ht="27" customHeight="1">
      <c r="A19"/>
      <c r="B19"/>
      <c r="C19" s="189"/>
      <c r="D19" s="190"/>
      <c r="E19" s="189"/>
      <c r="F19" s="189"/>
      <c r="G19" s="204" t="s">
        <v>17</v>
      </c>
      <c r="H19" s="204" t="s">
        <v>198</v>
      </c>
      <c r="I19" s="191"/>
      <c r="J19" s="191"/>
      <c r="K19" s="205">
        <f>I19-J19</f>
        <v>0</v>
      </c>
      <c r="L19" s="206">
        <f>IF(J19=0,"-    ",K19/J19)</f>
        <v>0</v>
      </c>
    </row>
    <row r="20" spans="1:12" s="194" customFormat="1" ht="27" customHeight="1">
      <c r="A20"/>
      <c r="B20"/>
      <c r="C20" s="189"/>
      <c r="D20" s="190"/>
      <c r="E20" s="189"/>
      <c r="F20" s="189"/>
      <c r="G20" s="204" t="s">
        <v>19</v>
      </c>
      <c r="H20" s="204" t="s">
        <v>199</v>
      </c>
      <c r="I20" s="191"/>
      <c r="J20" s="191"/>
      <c r="K20" s="205">
        <f>I20-J20</f>
        <v>0</v>
      </c>
      <c r="L20" s="206">
        <f>IF(J20=0,"-    ",K20/J20)</f>
        <v>0</v>
      </c>
    </row>
    <row r="21" spans="1:12" s="194" customFormat="1" ht="27" customHeight="1">
      <c r="A21"/>
      <c r="B21"/>
      <c r="C21" s="189"/>
      <c r="D21" s="190"/>
      <c r="E21" s="189"/>
      <c r="F21" s="190" t="s">
        <v>51</v>
      </c>
      <c r="G21" s="189" t="s">
        <v>200</v>
      </c>
      <c r="H21" s="189"/>
      <c r="I21" s="191"/>
      <c r="J21" s="191"/>
      <c r="K21" s="192">
        <f>I21-J21</f>
        <v>0</v>
      </c>
      <c r="L21" s="193">
        <f>IF(J21=0,"-    ",K21/J21)</f>
        <v>0</v>
      </c>
    </row>
    <row r="22" spans="1:12" s="186" customFormat="1" ht="27" customHeight="1">
      <c r="A22"/>
      <c r="B22"/>
      <c r="C22" s="207"/>
      <c r="D22" s="188" t="s">
        <v>15</v>
      </c>
      <c r="E22" s="187" t="s">
        <v>201</v>
      </c>
      <c r="F22" s="187"/>
      <c r="G22" s="187"/>
      <c r="H22" s="187"/>
      <c r="I22" s="183">
        <v>-2798208</v>
      </c>
      <c r="J22" s="183">
        <v>-2127866</v>
      </c>
      <c r="K22" s="184">
        <f>I22-J22</f>
        <v>-670342</v>
      </c>
      <c r="L22" s="185">
        <f>IF(J22=0,"-    ",K22/J22)</f>
        <v>0.31503017577234654</v>
      </c>
    </row>
    <row r="23" spans="1:12" s="186" customFormat="1" ht="27" customHeight="1">
      <c r="A23"/>
      <c r="B23"/>
      <c r="C23" s="207"/>
      <c r="D23" s="188" t="s">
        <v>17</v>
      </c>
      <c r="E23" s="187" t="s">
        <v>202</v>
      </c>
      <c r="F23" s="187"/>
      <c r="G23" s="187"/>
      <c r="H23" s="187"/>
      <c r="I23" s="183">
        <v>382137</v>
      </c>
      <c r="J23" s="183"/>
      <c r="K23" s="184">
        <f>I23-J23</f>
        <v>382137</v>
      </c>
      <c r="L23" s="185">
        <f>IF(J23=0,"-    ",K23/J23)</f>
        <v>0</v>
      </c>
    </row>
    <row r="24" spans="1:12" s="186" customFormat="1" ht="27" customHeight="1">
      <c r="A24"/>
      <c r="B24"/>
      <c r="C24" s="187"/>
      <c r="D24" s="188" t="s">
        <v>19</v>
      </c>
      <c r="E24" s="187" t="s">
        <v>203</v>
      </c>
      <c r="F24" s="187"/>
      <c r="G24" s="187"/>
      <c r="H24" s="187"/>
      <c r="I24" s="208">
        <f>SUM(I25:I27)</f>
        <v>82058364</v>
      </c>
      <c r="J24" s="183">
        <f>SUM(J25:J27)</f>
        <v>18021252</v>
      </c>
      <c r="K24" s="184">
        <f>I24-J24</f>
        <v>64037112</v>
      </c>
      <c r="L24" s="185">
        <f>IF(J24=0,"-    ",K24/J24)</f>
        <v>3.553421926512098</v>
      </c>
    </row>
    <row r="25" spans="1:12" s="194" customFormat="1" ht="27" customHeight="1">
      <c r="A25"/>
      <c r="B25"/>
      <c r="C25" s="189"/>
      <c r="D25" s="190"/>
      <c r="E25" s="189"/>
      <c r="F25" s="190" t="s">
        <v>26</v>
      </c>
      <c r="G25" s="189" t="s">
        <v>204</v>
      </c>
      <c r="H25" s="189"/>
      <c r="I25" s="208">
        <v>78095802</v>
      </c>
      <c r="J25" s="191">
        <v>14028714</v>
      </c>
      <c r="K25" s="192">
        <f>I25-J25</f>
        <v>64067088</v>
      </c>
      <c r="L25" s="193">
        <f>IF(J25=0,"-    ",K25/J25)</f>
        <v>4.566853953968981</v>
      </c>
    </row>
    <row r="26" spans="1:12" s="194" customFormat="1" ht="27" customHeight="1">
      <c r="A26"/>
      <c r="B26"/>
      <c r="C26" s="189"/>
      <c r="D26" s="190"/>
      <c r="E26" s="189"/>
      <c r="F26" s="190" t="s">
        <v>28</v>
      </c>
      <c r="G26" s="189" t="s">
        <v>205</v>
      </c>
      <c r="H26" s="189"/>
      <c r="I26" s="191">
        <v>3128973</v>
      </c>
      <c r="J26" s="191">
        <v>3220216</v>
      </c>
      <c r="K26" s="192">
        <f>I26-J26</f>
        <v>-91243</v>
      </c>
      <c r="L26" s="193">
        <f>IF(J26=0,"-    ",K26/J26)</f>
        <v>-0.028334434708727613</v>
      </c>
    </row>
    <row r="27" spans="1:12" s="194" customFormat="1" ht="27" customHeight="1">
      <c r="A27"/>
      <c r="B27"/>
      <c r="C27" s="189"/>
      <c r="D27" s="190"/>
      <c r="E27" s="189"/>
      <c r="F27" s="190" t="s">
        <v>49</v>
      </c>
      <c r="G27" s="189" t="s">
        <v>206</v>
      </c>
      <c r="H27" s="203"/>
      <c r="I27" s="191">
        <v>833589</v>
      </c>
      <c r="J27" s="191">
        <v>772322</v>
      </c>
      <c r="K27" s="192">
        <f>I27-J27</f>
        <v>61267</v>
      </c>
      <c r="L27" s="193">
        <f>IF(J27=0,"-    ",K27/J27)</f>
        <v>0.0793283112484171</v>
      </c>
    </row>
    <row r="28" spans="1:12" s="186" customFormat="1" ht="27" customHeight="1">
      <c r="A28"/>
      <c r="B28"/>
      <c r="C28" s="207"/>
      <c r="D28" s="188" t="s">
        <v>21</v>
      </c>
      <c r="E28" s="187" t="s">
        <v>207</v>
      </c>
      <c r="F28" s="187"/>
      <c r="G28" s="187"/>
      <c r="H28" s="187"/>
      <c r="I28" s="183">
        <v>507226</v>
      </c>
      <c r="J28" s="183">
        <v>128292</v>
      </c>
      <c r="K28" s="184">
        <f>I28-J28</f>
        <v>378934</v>
      </c>
      <c r="L28" s="185">
        <f>IF(J28=0,"-    ",K28/J28)</f>
        <v>2.953683783868051</v>
      </c>
    </row>
    <row r="29" spans="1:12" s="186" customFormat="1" ht="27" customHeight="1">
      <c r="A29"/>
      <c r="B29"/>
      <c r="C29" s="207"/>
      <c r="D29" s="188" t="s">
        <v>36</v>
      </c>
      <c r="E29" s="187" t="s">
        <v>208</v>
      </c>
      <c r="F29" s="187"/>
      <c r="G29" s="187"/>
      <c r="H29" s="187"/>
      <c r="I29" s="183">
        <v>1951106</v>
      </c>
      <c r="J29" s="183">
        <v>1988265</v>
      </c>
      <c r="K29" s="184">
        <f>I29-J29</f>
        <v>-37159</v>
      </c>
      <c r="L29" s="185">
        <f>IF(J29=0,"-    ",K29/J29)</f>
        <v>-0.018689158638310284</v>
      </c>
    </row>
    <row r="30" spans="1:12" s="186" customFormat="1" ht="27" customHeight="1">
      <c r="A30"/>
      <c r="B30"/>
      <c r="C30" s="207"/>
      <c r="D30" s="188" t="s">
        <v>38</v>
      </c>
      <c r="E30" s="187" t="s">
        <v>209</v>
      </c>
      <c r="F30" s="187"/>
      <c r="G30" s="187"/>
      <c r="H30" s="187"/>
      <c r="I30" s="183">
        <v>4338859</v>
      </c>
      <c r="J30" s="183">
        <v>4320126</v>
      </c>
      <c r="K30" s="184">
        <f>I30-J30</f>
        <v>18733</v>
      </c>
      <c r="L30" s="185">
        <f>IF(J30=0,"-    ",K30/J30)</f>
        <v>0.004336216119622437</v>
      </c>
    </row>
    <row r="31" spans="1:12" s="186" customFormat="1" ht="29.25" customHeight="1">
      <c r="A31"/>
      <c r="B31"/>
      <c r="C31" s="207"/>
      <c r="D31" s="188" t="s">
        <v>40</v>
      </c>
      <c r="E31" s="209" t="s">
        <v>210</v>
      </c>
      <c r="F31" s="210"/>
      <c r="G31" s="210"/>
      <c r="H31" s="210"/>
      <c r="I31" s="183"/>
      <c r="J31" s="183"/>
      <c r="K31" s="184">
        <f>I31-J31</f>
        <v>0</v>
      </c>
      <c r="L31" s="185">
        <f>IF(J31=0,"-    ",K31/J31)</f>
        <v>0</v>
      </c>
    </row>
    <row r="32" spans="1:12" s="186" customFormat="1" ht="27" customHeight="1">
      <c r="A32"/>
      <c r="B32"/>
      <c r="C32" s="207"/>
      <c r="D32" s="188" t="s">
        <v>42</v>
      </c>
      <c r="E32" s="187" t="s">
        <v>211</v>
      </c>
      <c r="F32" s="187"/>
      <c r="G32" s="187"/>
      <c r="H32" s="187"/>
      <c r="I32" s="183">
        <v>262675</v>
      </c>
      <c r="J32" s="183">
        <v>452507</v>
      </c>
      <c r="K32" s="184">
        <f>I32-J32</f>
        <v>-189832</v>
      </c>
      <c r="L32" s="185">
        <f>IF(J32=0,"-    ",K32/J32)</f>
        <v>-0.4195117423597867</v>
      </c>
    </row>
    <row r="33" spans="1:12" s="186" customFormat="1" ht="27" customHeight="1">
      <c r="A33"/>
      <c r="B33"/>
      <c r="C33" s="211"/>
      <c r="D33" s="212" t="s">
        <v>56</v>
      </c>
      <c r="E33" s="212"/>
      <c r="F33" s="212"/>
      <c r="G33" s="212"/>
      <c r="H33" s="212"/>
      <c r="I33" s="213">
        <f>I7+I22+I23+I24+SUM(I28:I32)</f>
        <v>133763246</v>
      </c>
      <c r="J33" s="213">
        <f>J7+J22+J23+J24+SUM(J28:J32)</f>
        <v>133747844</v>
      </c>
      <c r="K33" s="214">
        <f>I33-J33</f>
        <v>15402</v>
      </c>
      <c r="L33" s="215">
        <f>IF(J33=0,"-    ",K33/J33)</f>
        <v>0.00011515699647464971</v>
      </c>
    </row>
    <row r="34" spans="1:12" s="194" customFormat="1" ht="9" customHeight="1">
      <c r="A34"/>
      <c r="B34"/>
      <c r="C34" s="216"/>
      <c r="D34" s="190"/>
      <c r="E34" s="189"/>
      <c r="F34" s="189"/>
      <c r="G34" s="189"/>
      <c r="H34" s="189"/>
      <c r="I34" s="191"/>
      <c r="J34" s="191"/>
      <c r="K34" s="192"/>
      <c r="L34" s="193"/>
    </row>
    <row r="35" spans="1:12" s="186" customFormat="1" ht="27" customHeight="1">
      <c r="A35"/>
      <c r="B35"/>
      <c r="C35" s="187" t="s">
        <v>57</v>
      </c>
      <c r="D35" s="217" t="s">
        <v>212</v>
      </c>
      <c r="E35" s="207"/>
      <c r="F35" s="207"/>
      <c r="G35" s="207"/>
      <c r="H35" s="207"/>
      <c r="I35" s="183"/>
      <c r="J35" s="183"/>
      <c r="K35" s="184"/>
      <c r="L35" s="185"/>
    </row>
    <row r="36" spans="1:12" s="186" customFormat="1" ht="27" customHeight="1">
      <c r="A36"/>
      <c r="B36"/>
      <c r="C36" s="207"/>
      <c r="D36" s="188" t="s">
        <v>13</v>
      </c>
      <c r="E36" s="187" t="s">
        <v>213</v>
      </c>
      <c r="F36" s="218"/>
      <c r="G36" s="187"/>
      <c r="H36" s="187"/>
      <c r="I36" s="183">
        <f>SUM(I37:I38)</f>
        <v>28601772</v>
      </c>
      <c r="J36" s="183">
        <f>SUM(J37:J38)</f>
        <v>29046977</v>
      </c>
      <c r="K36" s="184">
        <f>I36-J36</f>
        <v>-445205</v>
      </c>
      <c r="L36" s="185">
        <f>IF(J36=0,"-    ",K36/J36)</f>
        <v>-0.01532706828665854</v>
      </c>
    </row>
    <row r="37" spans="1:12" s="194" customFormat="1" ht="27" customHeight="1">
      <c r="A37"/>
      <c r="B37"/>
      <c r="C37" s="189"/>
      <c r="D37" s="190"/>
      <c r="E37" s="189"/>
      <c r="F37" s="190" t="s">
        <v>26</v>
      </c>
      <c r="G37" s="189" t="s">
        <v>214</v>
      </c>
      <c r="H37" s="189"/>
      <c r="I37" s="191">
        <v>28331262</v>
      </c>
      <c r="J37" s="191">
        <v>28737479</v>
      </c>
      <c r="K37" s="192">
        <f>I37-J37</f>
        <v>-406217</v>
      </c>
      <c r="L37" s="193">
        <f>IF(J37=0,"-    ",K37/J37)</f>
        <v>-0.014135443126378622</v>
      </c>
    </row>
    <row r="38" spans="1:12" s="194" customFormat="1" ht="27" customHeight="1">
      <c r="A38"/>
      <c r="B38"/>
      <c r="C38" s="189"/>
      <c r="D38" s="190"/>
      <c r="E38" s="189"/>
      <c r="F38" s="190" t="s">
        <v>28</v>
      </c>
      <c r="G38" s="189" t="s">
        <v>215</v>
      </c>
      <c r="H38" s="189"/>
      <c r="I38" s="191">
        <v>270510</v>
      </c>
      <c r="J38" s="191">
        <v>309498</v>
      </c>
      <c r="K38" s="192">
        <f>I38-J38</f>
        <v>-38988</v>
      </c>
      <c r="L38" s="193">
        <f>IF(J38=0,"-    ",K38/J38)</f>
        <v>-0.12597173487389257</v>
      </c>
    </row>
    <row r="39" spans="1:12" s="186" customFormat="1" ht="27" customHeight="1">
      <c r="A39"/>
      <c r="B39"/>
      <c r="C39" s="207"/>
      <c r="D39" s="188" t="s">
        <v>15</v>
      </c>
      <c r="E39" s="187" t="s">
        <v>216</v>
      </c>
      <c r="F39" s="218"/>
      <c r="G39" s="187"/>
      <c r="H39" s="187"/>
      <c r="I39" s="183">
        <f>SUM(I40:I56)</f>
        <v>7231132</v>
      </c>
      <c r="J39" s="183">
        <f>SUM(J40:J56)</f>
        <v>7988203</v>
      </c>
      <c r="K39" s="184">
        <f>I39-J39</f>
        <v>-757071</v>
      </c>
      <c r="L39" s="185">
        <f>IF(J39=0,"-    ",K39/J39)</f>
        <v>-0.09477363056497187</v>
      </c>
    </row>
    <row r="40" spans="1:12" s="194" customFormat="1" ht="27" customHeight="1">
      <c r="A40"/>
      <c r="B40"/>
      <c r="C40" s="216"/>
      <c r="D40" s="190"/>
      <c r="E40" s="189"/>
      <c r="F40" s="190" t="s">
        <v>26</v>
      </c>
      <c r="G40" s="189" t="s">
        <v>217</v>
      </c>
      <c r="H40" s="189"/>
      <c r="I40" s="191"/>
      <c r="J40" s="191"/>
      <c r="K40" s="192">
        <f>I40-J40</f>
        <v>0</v>
      </c>
      <c r="L40" s="193">
        <f>IF(J40=0,"-    ",K40/J40)</f>
        <v>0</v>
      </c>
    </row>
    <row r="41" spans="1:12" s="194" customFormat="1" ht="27" customHeight="1">
      <c r="A41"/>
      <c r="B41"/>
      <c r="C41" s="216"/>
      <c r="D41" s="190"/>
      <c r="E41" s="189"/>
      <c r="F41" s="190" t="s">
        <v>28</v>
      </c>
      <c r="G41" s="189" t="s">
        <v>218</v>
      </c>
      <c r="H41" s="189"/>
      <c r="I41" s="191"/>
      <c r="J41" s="191"/>
      <c r="K41" s="192">
        <f>I41-J41</f>
        <v>0</v>
      </c>
      <c r="L41" s="193">
        <f>IF(J41=0,"-    ",K41/J41)</f>
        <v>0</v>
      </c>
    </row>
    <row r="42" spans="1:12" s="194" customFormat="1" ht="27" customHeight="1">
      <c r="A42"/>
      <c r="B42"/>
      <c r="C42" s="216"/>
      <c r="D42" s="190"/>
      <c r="E42" s="216"/>
      <c r="F42" s="190" t="s">
        <v>49</v>
      </c>
      <c r="G42" s="189" t="s">
        <v>219</v>
      </c>
      <c r="H42" s="189"/>
      <c r="I42" s="191">
        <v>10897</v>
      </c>
      <c r="J42" s="191">
        <v>6549</v>
      </c>
      <c r="K42" s="192">
        <f>I42-J42</f>
        <v>4348</v>
      </c>
      <c r="L42" s="193">
        <f>IF(J42=0,"-    ",K42/J42)</f>
        <v>0.6639181554435791</v>
      </c>
    </row>
    <row r="43" spans="1:12" s="194" customFormat="1" ht="27" customHeight="1">
      <c r="A43"/>
      <c r="B43"/>
      <c r="C43" s="216"/>
      <c r="D43" s="190"/>
      <c r="E43" s="216"/>
      <c r="F43" s="190" t="s">
        <v>51</v>
      </c>
      <c r="G43" s="189" t="s">
        <v>220</v>
      </c>
      <c r="H43" s="189"/>
      <c r="I43" s="191"/>
      <c r="J43" s="191"/>
      <c r="K43" s="192">
        <f>I43-J43</f>
        <v>0</v>
      </c>
      <c r="L43" s="193">
        <f>IF(J43=0,"-    ",K43/J43)</f>
        <v>0</v>
      </c>
    </row>
    <row r="44" spans="1:12" s="194" customFormat="1" ht="27" customHeight="1">
      <c r="A44"/>
      <c r="B44"/>
      <c r="C44" s="216"/>
      <c r="D44" s="190"/>
      <c r="E44" s="216"/>
      <c r="F44" s="190" t="s">
        <v>160</v>
      </c>
      <c r="G44" s="189" t="s">
        <v>221</v>
      </c>
      <c r="H44" s="189"/>
      <c r="I44" s="191"/>
      <c r="J44" s="191"/>
      <c r="K44" s="192">
        <f>I44-J44</f>
        <v>0</v>
      </c>
      <c r="L44" s="193">
        <f>IF(J44=0,"-    ",K44/J44)</f>
        <v>0</v>
      </c>
    </row>
    <row r="45" spans="1:12" s="194" customFormat="1" ht="27" customHeight="1">
      <c r="A45"/>
      <c r="B45"/>
      <c r="C45" s="216"/>
      <c r="D45" s="190"/>
      <c r="E45" s="216"/>
      <c r="F45" s="190" t="s">
        <v>162</v>
      </c>
      <c r="G45" s="189" t="s">
        <v>222</v>
      </c>
      <c r="H45" s="189"/>
      <c r="I45" s="191"/>
      <c r="J45" s="191"/>
      <c r="K45" s="192">
        <f>I45-J45</f>
        <v>0</v>
      </c>
      <c r="L45" s="193">
        <f>IF(J45=0,"-    ",K45/J45)</f>
        <v>0</v>
      </c>
    </row>
    <row r="46" spans="1:12" s="194" customFormat="1" ht="27" customHeight="1">
      <c r="A46"/>
      <c r="B46"/>
      <c r="C46" s="216"/>
      <c r="D46" s="190"/>
      <c r="E46" s="216"/>
      <c r="F46" s="190" t="s">
        <v>223</v>
      </c>
      <c r="G46" s="189" t="s">
        <v>224</v>
      </c>
      <c r="H46" s="189"/>
      <c r="I46" s="191"/>
      <c r="J46" s="191"/>
      <c r="K46" s="192">
        <f>I46-J46</f>
        <v>0</v>
      </c>
      <c r="L46" s="193">
        <f>IF(J46=0,"-    ",K46/J46)</f>
        <v>0</v>
      </c>
    </row>
    <row r="47" spans="1:12" s="194" customFormat="1" ht="27" customHeight="1">
      <c r="A47"/>
      <c r="B47"/>
      <c r="C47" s="216"/>
      <c r="D47" s="190"/>
      <c r="E47" s="216"/>
      <c r="F47" s="190" t="s">
        <v>225</v>
      </c>
      <c r="G47" s="189" t="s">
        <v>226</v>
      </c>
      <c r="H47" s="189"/>
      <c r="I47" s="191"/>
      <c r="J47" s="191"/>
      <c r="K47" s="184">
        <f>I47-J47</f>
        <v>0</v>
      </c>
      <c r="L47" s="185">
        <f>IF(J47=0,"-    ",K47/J47)</f>
        <v>0</v>
      </c>
    </row>
    <row r="48" spans="1:12" s="194" customFormat="1" ht="27" customHeight="1">
      <c r="A48"/>
      <c r="B48"/>
      <c r="C48" s="216"/>
      <c r="D48" s="190"/>
      <c r="E48" s="216"/>
      <c r="F48" s="190" t="s">
        <v>227</v>
      </c>
      <c r="G48" s="189" t="s">
        <v>228</v>
      </c>
      <c r="H48" s="189"/>
      <c r="I48" s="191"/>
      <c r="J48" s="191"/>
      <c r="K48" s="184">
        <f>I48-J48</f>
        <v>0</v>
      </c>
      <c r="L48" s="185">
        <f>IF(J48=0,"-    ",K48/J48)</f>
        <v>0</v>
      </c>
    </row>
    <row r="49" spans="1:12" s="194" customFormat="1" ht="27" customHeight="1">
      <c r="A49"/>
      <c r="B49"/>
      <c r="C49" s="216"/>
      <c r="D49" s="190"/>
      <c r="E49" s="216"/>
      <c r="F49" s="190" t="s">
        <v>229</v>
      </c>
      <c r="G49" s="189" t="s">
        <v>230</v>
      </c>
      <c r="H49" s="189"/>
      <c r="I49" s="191"/>
      <c r="J49" s="191"/>
      <c r="K49" s="184">
        <f>I49-J49</f>
        <v>0</v>
      </c>
      <c r="L49" s="185">
        <f>IF(J49=0,"-    ",K49/J49)</f>
        <v>0</v>
      </c>
    </row>
    <row r="50" spans="1:12" s="194" customFormat="1" ht="27" customHeight="1">
      <c r="A50"/>
      <c r="B50"/>
      <c r="C50" s="216"/>
      <c r="D50" s="190"/>
      <c r="E50" s="216"/>
      <c r="F50" s="190" t="s">
        <v>231</v>
      </c>
      <c r="G50" s="189" t="s">
        <v>232</v>
      </c>
      <c r="H50" s="189"/>
      <c r="I50" s="191">
        <v>1003890</v>
      </c>
      <c r="J50" s="191">
        <v>1209972</v>
      </c>
      <c r="K50" s="192">
        <f>I50-J50</f>
        <v>-206082</v>
      </c>
      <c r="L50" s="193">
        <f>IF(J50=0,"-    ",K50/J50)</f>
        <v>-0.17031964376035147</v>
      </c>
    </row>
    <row r="51" spans="1:12" s="194" customFormat="1" ht="27" customHeight="1">
      <c r="A51"/>
      <c r="B51"/>
      <c r="C51" s="216"/>
      <c r="D51" s="190"/>
      <c r="E51" s="216"/>
      <c r="F51" s="190" t="s">
        <v>233</v>
      </c>
      <c r="G51" s="189" t="s">
        <v>234</v>
      </c>
      <c r="H51" s="189"/>
      <c r="I51" s="191"/>
      <c r="J51" s="191"/>
      <c r="K51" s="192">
        <f>I51-J51</f>
        <v>0</v>
      </c>
      <c r="L51" s="193">
        <f>IF(J51=0,"-    ",K51/J51)</f>
        <v>0</v>
      </c>
    </row>
    <row r="52" spans="1:12" s="194" customFormat="1" ht="27" customHeight="1">
      <c r="A52"/>
      <c r="B52"/>
      <c r="C52" s="216"/>
      <c r="D52" s="190"/>
      <c r="E52" s="216"/>
      <c r="F52" s="190" t="s">
        <v>235</v>
      </c>
      <c r="G52" s="189" t="s">
        <v>236</v>
      </c>
      <c r="H52" s="189"/>
      <c r="I52" s="191">
        <v>2762088</v>
      </c>
      <c r="J52" s="191">
        <v>2986689</v>
      </c>
      <c r="K52" s="184">
        <f>I52-J52</f>
        <v>-224601</v>
      </c>
      <c r="L52" s="185">
        <f>IF(J52=0,"-    ",K52/J52)</f>
        <v>-0.07520066535216757</v>
      </c>
    </row>
    <row r="53" spans="1:12" s="194" customFormat="1" ht="27" customHeight="1">
      <c r="A53"/>
      <c r="B53"/>
      <c r="C53" s="216"/>
      <c r="D53" s="190"/>
      <c r="E53" s="216"/>
      <c r="F53" s="190" t="s">
        <v>237</v>
      </c>
      <c r="G53" s="189" t="s">
        <v>238</v>
      </c>
      <c r="H53" s="189"/>
      <c r="I53" s="191">
        <v>28634</v>
      </c>
      <c r="J53" s="191">
        <v>35571</v>
      </c>
      <c r="K53" s="184">
        <f>I53-J53</f>
        <v>-6937</v>
      </c>
      <c r="L53" s="185">
        <f>IF(J53=0,"-    ",K53/J53)</f>
        <v>-0.1950184138764724</v>
      </c>
    </row>
    <row r="54" spans="1:12" s="194" customFormat="1" ht="27" customHeight="1">
      <c r="A54"/>
      <c r="B54"/>
      <c r="C54" s="216"/>
      <c r="D54" s="219"/>
      <c r="E54" s="203"/>
      <c r="F54" s="190" t="s">
        <v>239</v>
      </c>
      <c r="G54" s="203" t="s">
        <v>240</v>
      </c>
      <c r="H54" s="203"/>
      <c r="I54" s="191">
        <v>2994520</v>
      </c>
      <c r="J54" s="191">
        <v>3354621</v>
      </c>
      <c r="K54" s="192">
        <f>I54-J54</f>
        <v>-360101</v>
      </c>
      <c r="L54" s="193">
        <f>IF(J54=0,"-    ",K54/J54)</f>
        <v>-0.10734476413281858</v>
      </c>
    </row>
    <row r="55" spans="1:12" s="194" customFormat="1" ht="27" customHeight="1">
      <c r="A55"/>
      <c r="B55"/>
      <c r="C55" s="216"/>
      <c r="D55" s="219"/>
      <c r="E55" s="203"/>
      <c r="F55" s="190" t="s">
        <v>241</v>
      </c>
      <c r="G55" s="203" t="s">
        <v>242</v>
      </c>
      <c r="H55" s="203"/>
      <c r="I55" s="191">
        <v>431103</v>
      </c>
      <c r="J55" s="191">
        <v>394801</v>
      </c>
      <c r="K55" s="184">
        <f>I55-J55</f>
        <v>36302</v>
      </c>
      <c r="L55" s="185">
        <f>IF(J55=0,"-    ",K55/J55)</f>
        <v>0.09195012170688524</v>
      </c>
    </row>
    <row r="56" spans="1:12" s="194" customFormat="1" ht="27" customHeight="1">
      <c r="A56"/>
      <c r="B56"/>
      <c r="C56" s="216"/>
      <c r="D56" s="219"/>
      <c r="E56" s="203"/>
      <c r="F56" s="190" t="s">
        <v>243</v>
      </c>
      <c r="G56" s="203" t="s">
        <v>244</v>
      </c>
      <c r="H56" s="203"/>
      <c r="I56" s="191"/>
      <c r="J56" s="191"/>
      <c r="K56" s="184">
        <f>I56-J56</f>
        <v>0</v>
      </c>
      <c r="L56" s="185">
        <f>IF(J56=0,"-    ",K56/J56)</f>
        <v>0</v>
      </c>
    </row>
    <row r="57" spans="1:12" s="194" customFormat="1" ht="27" customHeight="1">
      <c r="A57"/>
      <c r="B57"/>
      <c r="C57" s="216"/>
      <c r="D57" s="188" t="s">
        <v>17</v>
      </c>
      <c r="E57" s="187" t="s">
        <v>245</v>
      </c>
      <c r="F57" s="220"/>
      <c r="G57" s="221"/>
      <c r="H57" s="221"/>
      <c r="I57" s="191">
        <f>SUM(I58:I60)</f>
        <v>11999674</v>
      </c>
      <c r="J57" s="191">
        <f>SUM(J58:J60)</f>
        <v>12205969</v>
      </c>
      <c r="K57" s="184">
        <f>I57-J57</f>
        <v>-206295</v>
      </c>
      <c r="L57" s="185">
        <f>IF(J57=0,"-    ",K57/J57)</f>
        <v>-0.01690115713058095</v>
      </c>
    </row>
    <row r="58" spans="1:12" s="194" customFormat="1" ht="27" customHeight="1">
      <c r="A58"/>
      <c r="B58"/>
      <c r="C58" s="216"/>
      <c r="D58" s="188"/>
      <c r="E58" s="187"/>
      <c r="F58" s="190" t="s">
        <v>26</v>
      </c>
      <c r="G58" s="203" t="s">
        <v>246</v>
      </c>
      <c r="H58" s="221"/>
      <c r="I58" s="191">
        <v>9314676</v>
      </c>
      <c r="J58" s="191">
        <v>9778229</v>
      </c>
      <c r="K58" s="184">
        <f>I58-J58</f>
        <v>-463553</v>
      </c>
      <c r="L58" s="185">
        <f>IF(J58=0,"-    ",K58/J58)</f>
        <v>-0.04740664183667615</v>
      </c>
    </row>
    <row r="59" spans="1:12" s="194" customFormat="1" ht="27" customHeight="1">
      <c r="A59"/>
      <c r="B59"/>
      <c r="C59" s="216"/>
      <c r="D59" s="222"/>
      <c r="E59" s="190"/>
      <c r="F59" s="190" t="s">
        <v>28</v>
      </c>
      <c r="G59" s="203" t="s">
        <v>247</v>
      </c>
      <c r="H59" s="221"/>
      <c r="I59" s="191">
        <v>2635759</v>
      </c>
      <c r="J59" s="191">
        <v>2427490</v>
      </c>
      <c r="K59" s="184">
        <f>I59-J59</f>
        <v>208269</v>
      </c>
      <c r="L59" s="185">
        <f>IF(J59=0,"-    ",K59/J59)</f>
        <v>0.08579602799599587</v>
      </c>
    </row>
    <row r="60" spans="1:12" s="194" customFormat="1" ht="27" customHeight="1">
      <c r="A60"/>
      <c r="B60"/>
      <c r="C60" s="216"/>
      <c r="D60" s="222"/>
      <c r="E60" s="190"/>
      <c r="F60" s="190" t="s">
        <v>49</v>
      </c>
      <c r="G60" s="203" t="s">
        <v>248</v>
      </c>
      <c r="H60" s="221"/>
      <c r="I60" s="191">
        <v>49239</v>
      </c>
      <c r="J60" s="191">
        <v>250</v>
      </c>
      <c r="K60" s="184">
        <f>I60-J60</f>
        <v>48989</v>
      </c>
      <c r="L60" s="185">
        <f>IF(J60=0,"-    ",K60/J60)</f>
        <v>195.956</v>
      </c>
    </row>
    <row r="61" spans="1:12" s="194" customFormat="1" ht="27" customHeight="1">
      <c r="A61"/>
      <c r="B61"/>
      <c r="C61" s="216"/>
      <c r="D61" s="188" t="s">
        <v>19</v>
      </c>
      <c r="E61" s="223" t="s">
        <v>249</v>
      </c>
      <c r="F61" s="190"/>
      <c r="G61" s="224"/>
      <c r="H61" s="223"/>
      <c r="I61" s="191">
        <v>4118200</v>
      </c>
      <c r="J61" s="191">
        <v>4449951</v>
      </c>
      <c r="K61" s="184">
        <f>I61-J61</f>
        <v>-331751</v>
      </c>
      <c r="L61" s="185">
        <f>IF(J61=0,"-    ",K61/J61)</f>
        <v>-0.07455160742219409</v>
      </c>
    </row>
    <row r="62" spans="1:12" s="186" customFormat="1" ht="27" customHeight="1">
      <c r="A62"/>
      <c r="B62"/>
      <c r="C62" s="216"/>
      <c r="D62" s="188" t="s">
        <v>21</v>
      </c>
      <c r="E62" s="223" t="s">
        <v>250</v>
      </c>
      <c r="F62" s="188"/>
      <c r="G62" s="221"/>
      <c r="H62" s="221"/>
      <c r="I62" s="183">
        <v>1570994</v>
      </c>
      <c r="J62" s="183">
        <v>1221815</v>
      </c>
      <c r="K62" s="184">
        <f>I62-J62</f>
        <v>349179</v>
      </c>
      <c r="L62" s="185">
        <f>IF(J62=0,"-    ",K62/J62)</f>
        <v>0.28578712816588436</v>
      </c>
    </row>
    <row r="63" spans="1:12" s="186" customFormat="1" ht="27" customHeight="1">
      <c r="A63"/>
      <c r="B63"/>
      <c r="C63" s="216"/>
      <c r="D63" s="188" t="s">
        <v>36</v>
      </c>
      <c r="E63" s="223" t="s">
        <v>251</v>
      </c>
      <c r="F63" s="207"/>
      <c r="G63" s="223"/>
      <c r="H63" s="223"/>
      <c r="I63" s="183">
        <f>SUM(I64:I68)</f>
        <v>63801608</v>
      </c>
      <c r="J63" s="183">
        <f>SUM(J64:J68)</f>
        <v>65775044</v>
      </c>
      <c r="K63" s="184">
        <f>I63-J63</f>
        <v>-1973436</v>
      </c>
      <c r="L63" s="185">
        <f>IF(J63=0,"-    ",K63/J63)</f>
        <v>-0.03000280775182758</v>
      </c>
    </row>
    <row r="64" spans="1:12" s="194" customFormat="1" ht="27" customHeight="1">
      <c r="A64"/>
      <c r="B64"/>
      <c r="C64" s="216"/>
      <c r="D64" s="190"/>
      <c r="E64" s="224"/>
      <c r="F64" s="190" t="s">
        <v>26</v>
      </c>
      <c r="G64" s="189" t="s">
        <v>252</v>
      </c>
      <c r="H64" s="224"/>
      <c r="I64" s="191">
        <v>27740458</v>
      </c>
      <c r="J64" s="191">
        <v>28312817</v>
      </c>
      <c r="K64" s="192">
        <f>I64-J64</f>
        <v>-572359</v>
      </c>
      <c r="L64" s="193">
        <f>IF(J64=0,"-    ",K64/J64)</f>
        <v>-0.020215544076733868</v>
      </c>
    </row>
    <row r="65" spans="1:12" s="194" customFormat="1" ht="27" customHeight="1">
      <c r="A65"/>
      <c r="B65"/>
      <c r="C65" s="216"/>
      <c r="D65" s="190"/>
      <c r="E65" s="224"/>
      <c r="F65" s="190" t="s">
        <v>28</v>
      </c>
      <c r="G65" s="189" t="s">
        <v>253</v>
      </c>
      <c r="H65" s="224"/>
      <c r="I65" s="191">
        <v>2216555</v>
      </c>
      <c r="J65" s="191">
        <v>2355224</v>
      </c>
      <c r="K65" s="192">
        <f>I65-J65</f>
        <v>-138669</v>
      </c>
      <c r="L65" s="193">
        <f>IF(J65=0,"-    ",K65/J65)</f>
        <v>-0.05887720233829139</v>
      </c>
    </row>
    <row r="66" spans="1:12" s="194" customFormat="1" ht="27" customHeight="1">
      <c r="A66"/>
      <c r="B66"/>
      <c r="C66" s="216"/>
      <c r="D66" s="190"/>
      <c r="E66" s="224"/>
      <c r="F66" s="190" t="s">
        <v>49</v>
      </c>
      <c r="G66" s="189" t="s">
        <v>254</v>
      </c>
      <c r="H66" s="224"/>
      <c r="I66" s="191">
        <v>29029247</v>
      </c>
      <c r="J66" s="191">
        <v>30295976</v>
      </c>
      <c r="K66" s="192">
        <f>I66-J66</f>
        <v>-1266729</v>
      </c>
      <c r="L66" s="193">
        <f>IF(J66=0,"-    ",K66/J66)</f>
        <v>-0.04181179045032251</v>
      </c>
    </row>
    <row r="67" spans="1:12" s="194" customFormat="1" ht="27" customHeight="1">
      <c r="A67"/>
      <c r="B67"/>
      <c r="C67" s="216"/>
      <c r="D67" s="190"/>
      <c r="E67" s="224"/>
      <c r="F67" s="190" t="s">
        <v>51</v>
      </c>
      <c r="G67" s="189" t="s">
        <v>255</v>
      </c>
      <c r="H67" s="224"/>
      <c r="I67" s="191">
        <v>513538</v>
      </c>
      <c r="J67" s="191">
        <v>492175</v>
      </c>
      <c r="K67" s="192">
        <f>I67-J67</f>
        <v>21363</v>
      </c>
      <c r="L67" s="193">
        <f>IF(J67=0,"-    ",K67/J67)</f>
        <v>0.04340529283283385</v>
      </c>
    </row>
    <row r="68" spans="1:12" s="194" customFormat="1" ht="27" customHeight="1">
      <c r="A68"/>
      <c r="B68"/>
      <c r="C68" s="216"/>
      <c r="D68" s="190"/>
      <c r="E68" s="224"/>
      <c r="F68" s="190" t="s">
        <v>160</v>
      </c>
      <c r="G68" s="189" t="s">
        <v>256</v>
      </c>
      <c r="H68" s="224"/>
      <c r="I68" s="191">
        <v>4301810</v>
      </c>
      <c r="J68" s="191">
        <v>4318852</v>
      </c>
      <c r="K68" s="192">
        <f>I68-J68</f>
        <v>-17042</v>
      </c>
      <c r="L68" s="193">
        <f>IF(J68=0,"-    ",K68/J68)</f>
        <v>-0.003945956008680084</v>
      </c>
    </row>
    <row r="69" spans="1:12" s="194" customFormat="1" ht="27" customHeight="1">
      <c r="A69"/>
      <c r="B69"/>
      <c r="C69" s="216"/>
      <c r="D69" s="188" t="s">
        <v>38</v>
      </c>
      <c r="E69" s="223" t="s">
        <v>257</v>
      </c>
      <c r="F69" s="225"/>
      <c r="G69" s="221"/>
      <c r="H69" s="221"/>
      <c r="I69" s="191">
        <v>953967</v>
      </c>
      <c r="J69" s="191">
        <v>1195932</v>
      </c>
      <c r="K69" s="184">
        <f>I69-J69</f>
        <v>-241965</v>
      </c>
      <c r="L69" s="185">
        <f>IF(J69=0,"-    ",K69/J69)</f>
        <v>-0.20232337624547214</v>
      </c>
    </row>
    <row r="70" spans="1:12" s="186" customFormat="1" ht="27" customHeight="1">
      <c r="A70"/>
      <c r="B70"/>
      <c r="C70" s="216"/>
      <c r="D70" s="188" t="s">
        <v>40</v>
      </c>
      <c r="E70" s="223" t="s">
        <v>258</v>
      </c>
      <c r="F70" s="207"/>
      <c r="G70" s="223"/>
      <c r="H70" s="223"/>
      <c r="I70" s="183">
        <f>SUM(I71:I73)</f>
        <v>4366480</v>
      </c>
      <c r="J70" s="183">
        <f>SUM(J71:J73)</f>
        <v>4685644</v>
      </c>
      <c r="K70" s="184">
        <f>I70-J70</f>
        <v>-319164</v>
      </c>
      <c r="L70" s="185">
        <f>IF(J70=0,"-    ",K70/J70)</f>
        <v>-0.06811529002203326</v>
      </c>
    </row>
    <row r="71" spans="1:12" s="194" customFormat="1" ht="27" customHeight="1">
      <c r="A71"/>
      <c r="B71"/>
      <c r="C71" s="216"/>
      <c r="D71" s="190"/>
      <c r="E71" s="224"/>
      <c r="F71" s="190" t="s">
        <v>26</v>
      </c>
      <c r="G71" s="189" t="s">
        <v>259</v>
      </c>
      <c r="H71" s="224"/>
      <c r="I71" s="191">
        <v>81819</v>
      </c>
      <c r="J71" s="191">
        <v>134585</v>
      </c>
      <c r="K71" s="192">
        <f>I71-J71</f>
        <v>-52766</v>
      </c>
      <c r="L71" s="193">
        <f>IF(J71=0,"-    ",K71/J71)</f>
        <v>-0.39206449455734294</v>
      </c>
    </row>
    <row r="72" spans="1:12" s="186" customFormat="1" ht="27" customHeight="1">
      <c r="A72"/>
      <c r="B72"/>
      <c r="C72" s="207"/>
      <c r="D72" s="188"/>
      <c r="E72" s="223"/>
      <c r="F72" s="190" t="s">
        <v>28</v>
      </c>
      <c r="G72" s="189" t="s">
        <v>260</v>
      </c>
      <c r="H72" s="223"/>
      <c r="I72" s="183">
        <v>2036559</v>
      </c>
      <c r="J72" s="183">
        <v>2032566</v>
      </c>
      <c r="K72" s="184">
        <f>I72-J72</f>
        <v>3993</v>
      </c>
      <c r="L72" s="185">
        <f>IF(J72=0,"-    ",K72/J72)</f>
        <v>0.0019645118534896283</v>
      </c>
    </row>
    <row r="73" spans="1:12" s="186" customFormat="1" ht="27" customHeight="1">
      <c r="A73"/>
      <c r="B73"/>
      <c r="C73" s="207"/>
      <c r="D73" s="188"/>
      <c r="E73" s="223"/>
      <c r="F73" s="190" t="s">
        <v>49</v>
      </c>
      <c r="G73" s="189" t="s">
        <v>261</v>
      </c>
      <c r="H73" s="223"/>
      <c r="I73" s="183">
        <v>2248102</v>
      </c>
      <c r="J73" s="183">
        <v>2518493</v>
      </c>
      <c r="K73" s="184">
        <f>I73-J73</f>
        <v>-270391</v>
      </c>
      <c r="L73" s="185">
        <f>IF(J73=0,"-    ",K73/J73)</f>
        <v>-0.10736222018484863</v>
      </c>
    </row>
    <row r="74" spans="1:12" s="186" customFormat="1" ht="27" customHeight="1">
      <c r="A74"/>
      <c r="B74"/>
      <c r="C74" s="207"/>
      <c r="D74" s="188" t="s">
        <v>42</v>
      </c>
      <c r="E74" s="223" t="s">
        <v>262</v>
      </c>
      <c r="F74" s="207"/>
      <c r="G74" s="223"/>
      <c r="H74" s="223"/>
      <c r="I74" s="183"/>
      <c r="J74" s="183"/>
      <c r="K74" s="184">
        <f>I74-J74</f>
        <v>0</v>
      </c>
      <c r="L74" s="185">
        <f>IF(J74=0,"-    ",K74/J74)</f>
        <v>0</v>
      </c>
    </row>
    <row r="75" spans="1:12" s="186" customFormat="1" ht="27" customHeight="1">
      <c r="A75"/>
      <c r="B75"/>
      <c r="C75" s="207"/>
      <c r="D75" s="188" t="s">
        <v>168</v>
      </c>
      <c r="E75" s="223" t="s">
        <v>263</v>
      </c>
      <c r="F75" s="207"/>
      <c r="G75" s="223"/>
      <c r="H75" s="223"/>
      <c r="I75" s="183">
        <f>SUM(I76:I77)</f>
        <v>253390</v>
      </c>
      <c r="J75" s="183">
        <f>SUM(J76:J77)</f>
        <v>-879612</v>
      </c>
      <c r="K75" s="184">
        <f>I75-J75</f>
        <v>1133002</v>
      </c>
      <c r="L75" s="185">
        <f>IF(J75=0,"-    ",K75/J75)</f>
        <v>-1.2880701945857946</v>
      </c>
    </row>
    <row r="76" spans="1:12" s="194" customFormat="1" ht="27" customHeight="1">
      <c r="A76"/>
      <c r="B76"/>
      <c r="C76" s="203"/>
      <c r="D76" s="219"/>
      <c r="E76" s="224"/>
      <c r="F76" s="190" t="s">
        <v>26</v>
      </c>
      <c r="G76" s="224" t="s">
        <v>264</v>
      </c>
      <c r="H76" s="224"/>
      <c r="I76" s="191">
        <v>247780</v>
      </c>
      <c r="J76" s="191">
        <v>-833518</v>
      </c>
      <c r="K76" s="192">
        <f>I76-J76</f>
        <v>1081298</v>
      </c>
      <c r="L76" s="193">
        <f>IF(J76=0,"-    ",K76/J76)</f>
        <v>-1.2972701249403131</v>
      </c>
    </row>
    <row r="77" spans="1:12" s="194" customFormat="1" ht="27" customHeight="1">
      <c r="A77"/>
      <c r="B77"/>
      <c r="C77" s="203"/>
      <c r="D77" s="219"/>
      <c r="E77" s="224"/>
      <c r="F77" s="190" t="s">
        <v>28</v>
      </c>
      <c r="G77" s="224" t="s">
        <v>265</v>
      </c>
      <c r="H77" s="224"/>
      <c r="I77" s="191">
        <v>5610</v>
      </c>
      <c r="J77" s="191">
        <v>-46094</v>
      </c>
      <c r="K77" s="192">
        <f>I77-J77</f>
        <v>51704</v>
      </c>
      <c r="L77" s="193">
        <f>IF(J77=0,"-    ",K77/J77)</f>
        <v>-1.121707814466091</v>
      </c>
    </row>
    <row r="78" spans="1:12" s="186" customFormat="1" ht="27" customHeight="1">
      <c r="A78"/>
      <c r="B78"/>
      <c r="C78" s="203"/>
      <c r="D78" s="188" t="s">
        <v>170</v>
      </c>
      <c r="E78" s="223" t="s">
        <v>266</v>
      </c>
      <c r="F78" s="207"/>
      <c r="G78" s="223"/>
      <c r="H78" s="223"/>
      <c r="I78" s="183">
        <f>SUM(I79:I82)</f>
        <v>5505175</v>
      </c>
      <c r="J78" s="183">
        <f>SUM(J79:J82)</f>
        <v>2803889</v>
      </c>
      <c r="K78" s="184">
        <f>I78-J78</f>
        <v>2701286</v>
      </c>
      <c r="L78" s="185">
        <f>IF(J78=0,"-    ",K78/J78)</f>
        <v>0.9634068966353518</v>
      </c>
    </row>
    <row r="79" spans="1:12" s="194" customFormat="1" ht="27" customHeight="1">
      <c r="A79"/>
      <c r="B79"/>
      <c r="C79" s="203"/>
      <c r="D79" s="219"/>
      <c r="E79" s="224"/>
      <c r="F79" s="190" t="s">
        <v>26</v>
      </c>
      <c r="G79" s="224" t="s">
        <v>267</v>
      </c>
      <c r="H79" s="224"/>
      <c r="I79" s="191">
        <v>1336969</v>
      </c>
      <c r="J79" s="191">
        <v>1082810</v>
      </c>
      <c r="K79" s="192">
        <f>I79-J79</f>
        <v>254159</v>
      </c>
      <c r="L79" s="193">
        <f>IF(J79=0,"-    ",K79/J79)</f>
        <v>0.23472169632714882</v>
      </c>
    </row>
    <row r="80" spans="1:12" s="194" customFormat="1" ht="27" customHeight="1">
      <c r="A80"/>
      <c r="B80"/>
      <c r="C80" s="203"/>
      <c r="D80" s="219"/>
      <c r="E80" s="224"/>
      <c r="F80" s="190" t="s">
        <v>28</v>
      </c>
      <c r="G80" s="224" t="s">
        <v>268</v>
      </c>
      <c r="H80" s="224"/>
      <c r="I80" s="191"/>
      <c r="J80" s="191"/>
      <c r="K80" s="192">
        <f>I80-J80</f>
        <v>0</v>
      </c>
      <c r="L80" s="193">
        <f>IF(J80=0,"-    ",K80/J80)</f>
        <v>0</v>
      </c>
    </row>
    <row r="81" spans="1:12" s="194" customFormat="1" ht="27" customHeight="1">
      <c r="A81"/>
      <c r="B81"/>
      <c r="C81" s="203"/>
      <c r="D81" s="219"/>
      <c r="E81" s="224"/>
      <c r="F81" s="190" t="s">
        <v>49</v>
      </c>
      <c r="G81" s="224" t="s">
        <v>269</v>
      </c>
      <c r="H81" s="224"/>
      <c r="I81" s="191">
        <v>1566627</v>
      </c>
      <c r="J81" s="191">
        <v>1477591</v>
      </c>
      <c r="K81" s="192">
        <f>I81-J81</f>
        <v>89036</v>
      </c>
      <c r="L81" s="193">
        <f>IF(J81=0,"-    ",K81/J81)</f>
        <v>0.060257540821512856</v>
      </c>
    </row>
    <row r="82" spans="1:12" s="194" customFormat="1" ht="27" customHeight="1">
      <c r="A82"/>
      <c r="B82"/>
      <c r="C82" s="203"/>
      <c r="D82" s="219"/>
      <c r="E82" s="224"/>
      <c r="F82" s="190" t="s">
        <v>51</v>
      </c>
      <c r="G82" s="224" t="s">
        <v>270</v>
      </c>
      <c r="H82" s="224"/>
      <c r="I82" s="191">
        <v>2601579</v>
      </c>
      <c r="J82" s="191">
        <v>243488</v>
      </c>
      <c r="K82" s="192">
        <f>I82-J82</f>
        <v>2358091</v>
      </c>
      <c r="L82" s="193">
        <f>IF(J82=0,"-    ",K82/J82)</f>
        <v>9.684629221973978</v>
      </c>
    </row>
    <row r="83" spans="1:12" s="186" customFormat="1" ht="27" customHeight="1">
      <c r="A83"/>
      <c r="B83"/>
      <c r="C83" s="211"/>
      <c r="D83" s="212" t="s">
        <v>105</v>
      </c>
      <c r="E83" s="212"/>
      <c r="F83" s="212"/>
      <c r="G83" s="212"/>
      <c r="H83" s="212"/>
      <c r="I83" s="213">
        <f>I36+I39+I57+I61+I62+I63+I69+I70+I74+I75+I78</f>
        <v>128402392</v>
      </c>
      <c r="J83" s="213">
        <f>J36+J39+J57+J61+J62+J63+J69+J70+J74+J75+J78</f>
        <v>128493812</v>
      </c>
      <c r="K83" s="214">
        <f>I83-J83</f>
        <v>-91420</v>
      </c>
      <c r="L83" s="215">
        <f>IF(J83=0,"-    ",K83/J83)</f>
        <v>-0.0007114739502008081</v>
      </c>
    </row>
    <row r="84" spans="1:12" s="194" customFormat="1" ht="9" customHeight="1">
      <c r="A84"/>
      <c r="B84"/>
      <c r="C84" s="203"/>
      <c r="D84" s="190"/>
      <c r="E84" s="224"/>
      <c r="F84" s="203"/>
      <c r="G84" s="224"/>
      <c r="H84" s="224"/>
      <c r="I84" s="191"/>
      <c r="J84" s="191"/>
      <c r="K84" s="192"/>
      <c r="L84" s="193"/>
    </row>
    <row r="85" spans="1:12" s="230" customFormat="1" ht="27" customHeight="1">
      <c r="A85"/>
      <c r="B85"/>
      <c r="C85" s="226" t="s">
        <v>271</v>
      </c>
      <c r="D85" s="226"/>
      <c r="E85" s="226"/>
      <c r="F85" s="226"/>
      <c r="G85" s="226"/>
      <c r="H85" s="226"/>
      <c r="I85" s="227">
        <f>I33-I83</f>
        <v>5360854</v>
      </c>
      <c r="J85" s="227">
        <f>J33-J83</f>
        <v>5254032</v>
      </c>
      <c r="K85" s="228">
        <f>I85-J85</f>
        <v>106822</v>
      </c>
      <c r="L85" s="229">
        <f>IF(J85=0,"-    ",K85/J85)</f>
        <v>0.020331433078443376</v>
      </c>
    </row>
    <row r="86" spans="1:12" s="230" customFormat="1" ht="9" customHeight="1">
      <c r="A86"/>
      <c r="B86"/>
      <c r="C86" s="187"/>
      <c r="D86" s="207"/>
      <c r="E86" s="207"/>
      <c r="F86" s="217"/>
      <c r="G86" s="223"/>
      <c r="H86" s="223"/>
      <c r="I86" s="183"/>
      <c r="J86" s="183"/>
      <c r="K86" s="184"/>
      <c r="L86" s="185"/>
    </row>
    <row r="87" spans="1:12" s="186" customFormat="1" ht="27" customHeight="1">
      <c r="A87"/>
      <c r="B87"/>
      <c r="C87" s="187" t="s">
        <v>106</v>
      </c>
      <c r="D87" s="217" t="s">
        <v>272</v>
      </c>
      <c r="E87" s="207"/>
      <c r="F87" s="217"/>
      <c r="G87" s="223"/>
      <c r="H87" s="223"/>
      <c r="I87" s="183"/>
      <c r="J87" s="183"/>
      <c r="K87" s="184"/>
      <c r="L87" s="185"/>
    </row>
    <row r="88" spans="1:12" s="186" customFormat="1" ht="27" customHeight="1">
      <c r="A88"/>
      <c r="B88"/>
      <c r="C88" s="207"/>
      <c r="D88" s="188" t="s">
        <v>13</v>
      </c>
      <c r="E88" s="223" t="s">
        <v>273</v>
      </c>
      <c r="F88" s="207"/>
      <c r="G88" s="223"/>
      <c r="H88" s="223"/>
      <c r="I88" s="183">
        <v>1557</v>
      </c>
      <c r="J88" s="183">
        <v>636</v>
      </c>
      <c r="K88" s="184">
        <f>I88-J88</f>
        <v>921</v>
      </c>
      <c r="L88" s="185">
        <f>IF(J88=0,"-    ",K88/J88)</f>
        <v>1.4481132075471699</v>
      </c>
    </row>
    <row r="89" spans="1:12" s="186" customFormat="1" ht="27" customHeight="1">
      <c r="A89"/>
      <c r="B89"/>
      <c r="C89" s="207"/>
      <c r="D89" s="188" t="s">
        <v>15</v>
      </c>
      <c r="E89" s="223" t="s">
        <v>274</v>
      </c>
      <c r="F89" s="207"/>
      <c r="G89" s="223"/>
      <c r="H89" s="223"/>
      <c r="I89" s="183">
        <v>124069</v>
      </c>
      <c r="J89" s="183">
        <v>171849</v>
      </c>
      <c r="K89" s="184">
        <f>I89-J89</f>
        <v>-47780</v>
      </c>
      <c r="L89" s="185">
        <f>IF(J89=0,"-    ",K89/J89)</f>
        <v>-0.2780347863531356</v>
      </c>
    </row>
    <row r="90" spans="1:12" s="186" customFormat="1" ht="27" customHeight="1">
      <c r="A90"/>
      <c r="B90"/>
      <c r="C90" s="211"/>
      <c r="D90" s="212" t="s">
        <v>110</v>
      </c>
      <c r="E90" s="212"/>
      <c r="F90" s="212"/>
      <c r="G90" s="212"/>
      <c r="H90" s="212"/>
      <c r="I90" s="213">
        <f>+I88-I89</f>
        <v>-122512</v>
      </c>
      <c r="J90" s="213">
        <f>+J88-J89</f>
        <v>-171213</v>
      </c>
      <c r="K90" s="214">
        <f>I90-J90</f>
        <v>48701</v>
      </c>
      <c r="L90" s="215">
        <f>IF(J90=0,"-    ",K90/J90)</f>
        <v>-0.2844468585913453</v>
      </c>
    </row>
    <row r="91" spans="1:12" s="194" customFormat="1" ht="15" customHeight="1">
      <c r="A91"/>
      <c r="B91"/>
      <c r="C91" s="216"/>
      <c r="D91" s="190"/>
      <c r="E91" s="224"/>
      <c r="F91" s="216"/>
      <c r="G91" s="224"/>
      <c r="H91" s="224"/>
      <c r="I91" s="191"/>
      <c r="J91" s="191"/>
      <c r="K91" s="192"/>
      <c r="L91" s="193"/>
    </row>
    <row r="92" spans="1:12" s="186" customFormat="1" ht="27" customHeight="1">
      <c r="A92"/>
      <c r="B92"/>
      <c r="C92" s="187" t="s">
        <v>112</v>
      </c>
      <c r="D92" s="217" t="s">
        <v>275</v>
      </c>
      <c r="E92" s="207"/>
      <c r="F92" s="187"/>
      <c r="G92" s="223"/>
      <c r="H92" s="223"/>
      <c r="I92" s="183"/>
      <c r="J92" s="183"/>
      <c r="K92" s="184"/>
      <c r="L92" s="185"/>
    </row>
    <row r="93" spans="1:12" s="186" customFormat="1" ht="27" customHeight="1">
      <c r="A93"/>
      <c r="B93"/>
      <c r="C93" s="207"/>
      <c r="D93" s="188" t="s">
        <v>13</v>
      </c>
      <c r="E93" s="217" t="s">
        <v>276</v>
      </c>
      <c r="F93" s="207"/>
      <c r="G93" s="187"/>
      <c r="H93" s="187"/>
      <c r="I93" s="183"/>
      <c r="J93" s="183"/>
      <c r="K93" s="184">
        <f>I93-J93</f>
        <v>0</v>
      </c>
      <c r="L93" s="185">
        <f>IF(J93=0,"-    ",K93/J93)</f>
        <v>0</v>
      </c>
    </row>
    <row r="94" spans="1:12" s="186" customFormat="1" ht="27" customHeight="1">
      <c r="A94"/>
      <c r="B94"/>
      <c r="C94" s="207"/>
      <c r="D94" s="188" t="s">
        <v>15</v>
      </c>
      <c r="E94" s="217" t="s">
        <v>277</v>
      </c>
      <c r="F94" s="207"/>
      <c r="G94" s="187"/>
      <c r="H94" s="187"/>
      <c r="I94" s="183"/>
      <c r="J94" s="183"/>
      <c r="K94" s="184">
        <f>I94-J94</f>
        <v>0</v>
      </c>
      <c r="L94" s="185">
        <f>IF(J94=0,"-    ",K94/J94)</f>
        <v>0</v>
      </c>
    </row>
    <row r="95" spans="1:12" s="186" customFormat="1" ht="27" customHeight="1">
      <c r="A95"/>
      <c r="B95"/>
      <c r="C95" s="211"/>
      <c r="D95" s="212" t="s">
        <v>118</v>
      </c>
      <c r="E95" s="212"/>
      <c r="F95" s="212"/>
      <c r="G95" s="212"/>
      <c r="H95" s="212"/>
      <c r="I95" s="213">
        <f>I93-I94</f>
        <v>0</v>
      </c>
      <c r="J95" s="213">
        <f>J93-J94</f>
        <v>0</v>
      </c>
      <c r="K95" s="214">
        <f>I95-J95</f>
        <v>0</v>
      </c>
      <c r="L95" s="215">
        <f>IF(J95=0,"-    ",K95/J95)</f>
        <v>0</v>
      </c>
    </row>
    <row r="96" spans="1:12" s="194" customFormat="1" ht="9" customHeight="1">
      <c r="A96"/>
      <c r="B96"/>
      <c r="C96" s="216"/>
      <c r="D96" s="190"/>
      <c r="E96" s="203"/>
      <c r="F96" s="216"/>
      <c r="G96" s="189"/>
      <c r="H96" s="189"/>
      <c r="I96" s="191"/>
      <c r="J96" s="191"/>
      <c r="K96" s="192"/>
      <c r="L96" s="193"/>
    </row>
    <row r="97" spans="1:12" s="186" customFormat="1" ht="27" customHeight="1">
      <c r="A97"/>
      <c r="B97"/>
      <c r="C97" s="187" t="s">
        <v>174</v>
      </c>
      <c r="D97" s="217" t="s">
        <v>278</v>
      </c>
      <c r="E97" s="207"/>
      <c r="F97" s="187"/>
      <c r="G97" s="223"/>
      <c r="H97" s="223"/>
      <c r="I97" s="183"/>
      <c r="J97" s="183"/>
      <c r="K97" s="184"/>
      <c r="L97" s="185"/>
    </row>
    <row r="98" spans="1:12" s="186" customFormat="1" ht="27" customHeight="1">
      <c r="A98"/>
      <c r="B98"/>
      <c r="C98" s="207"/>
      <c r="D98" s="188" t="s">
        <v>13</v>
      </c>
      <c r="E98" s="217" t="s">
        <v>279</v>
      </c>
      <c r="F98" s="207"/>
      <c r="G98" s="187"/>
      <c r="H98" s="187"/>
      <c r="I98" s="183">
        <f>SUM(I99:I100)</f>
        <v>1719181</v>
      </c>
      <c r="J98" s="183">
        <f>SUM(J99:J100)</f>
        <v>642945</v>
      </c>
      <c r="K98" s="184">
        <f>I98-J98</f>
        <v>1076236</v>
      </c>
      <c r="L98" s="185">
        <f>IF(J98=0,"-    ",K98/J98)</f>
        <v>1.6739161203524406</v>
      </c>
    </row>
    <row r="99" spans="1:12" s="194" customFormat="1" ht="27" customHeight="1">
      <c r="A99"/>
      <c r="B99"/>
      <c r="C99" s="216"/>
      <c r="D99" s="219"/>
      <c r="E99" s="224"/>
      <c r="F99" s="190" t="s">
        <v>26</v>
      </c>
      <c r="G99" s="203" t="s">
        <v>280</v>
      </c>
      <c r="H99" s="224"/>
      <c r="I99" s="191"/>
      <c r="J99" s="191"/>
      <c r="K99" s="192">
        <f>I99-J99</f>
        <v>0</v>
      </c>
      <c r="L99" s="193">
        <f>IF(J99=0,"-    ",K99/J99)</f>
        <v>0</v>
      </c>
    </row>
    <row r="100" spans="1:12" s="194" customFormat="1" ht="27" customHeight="1">
      <c r="A100"/>
      <c r="B100"/>
      <c r="C100" s="216"/>
      <c r="D100" s="219"/>
      <c r="E100" s="224"/>
      <c r="F100" s="190" t="s">
        <v>28</v>
      </c>
      <c r="G100" s="224" t="s">
        <v>281</v>
      </c>
      <c r="H100" s="224"/>
      <c r="I100" s="191">
        <v>1719181</v>
      </c>
      <c r="J100" s="191">
        <v>642945</v>
      </c>
      <c r="K100" s="192">
        <f>I100-J100</f>
        <v>1076236</v>
      </c>
      <c r="L100" s="193">
        <f>IF(J100=0,"-    ",K100/J100)</f>
        <v>1.6739161203524406</v>
      </c>
    </row>
    <row r="101" spans="1:12" s="186" customFormat="1" ht="27" customHeight="1">
      <c r="A101"/>
      <c r="B101"/>
      <c r="C101" s="207"/>
      <c r="D101" s="188" t="s">
        <v>15</v>
      </c>
      <c r="E101" s="217" t="s">
        <v>282</v>
      </c>
      <c r="F101" s="207"/>
      <c r="G101" s="187"/>
      <c r="H101" s="187"/>
      <c r="I101" s="183">
        <f>SUM(I102:I103)</f>
        <v>590846</v>
      </c>
      <c r="J101" s="183">
        <f>SUM(J102:J103)</f>
        <v>53066</v>
      </c>
      <c r="K101" s="184">
        <f>I101-J101</f>
        <v>537780</v>
      </c>
      <c r="L101" s="185">
        <f>IF(J101=0,"-    ",K101/J101)</f>
        <v>10.134172539856028</v>
      </c>
    </row>
    <row r="102" spans="1:12" s="194" customFormat="1" ht="27" customHeight="1">
      <c r="A102"/>
      <c r="B102"/>
      <c r="C102" s="216"/>
      <c r="D102" s="219"/>
      <c r="E102" s="224"/>
      <c r="F102" s="190" t="s">
        <v>26</v>
      </c>
      <c r="G102" s="203" t="s">
        <v>283</v>
      </c>
      <c r="H102" s="224"/>
      <c r="I102" s="191">
        <v>2109</v>
      </c>
      <c r="J102" s="191">
        <v>274</v>
      </c>
      <c r="K102" s="192">
        <f>I102-J102</f>
        <v>1835</v>
      </c>
      <c r="L102" s="193">
        <f>IF(J102=0,"-    ",K102/J102)</f>
        <v>6.697080291970803</v>
      </c>
    </row>
    <row r="103" spans="1:12" s="194" customFormat="1" ht="27" customHeight="1">
      <c r="A103"/>
      <c r="B103"/>
      <c r="C103" s="216"/>
      <c r="D103" s="219"/>
      <c r="E103" s="224"/>
      <c r="F103" s="190" t="s">
        <v>28</v>
      </c>
      <c r="G103" s="224" t="s">
        <v>284</v>
      </c>
      <c r="H103" s="224"/>
      <c r="I103" s="191">
        <v>588737</v>
      </c>
      <c r="J103" s="191">
        <v>52792</v>
      </c>
      <c r="K103" s="192">
        <f>I103-J103</f>
        <v>535945</v>
      </c>
      <c r="L103" s="193">
        <f>IF(J103=0,"-    ",K103/J103)</f>
        <v>10.15201166843461</v>
      </c>
    </row>
    <row r="104" spans="1:12" s="186" customFormat="1" ht="27" customHeight="1">
      <c r="A104"/>
      <c r="B104"/>
      <c r="C104" s="211"/>
      <c r="D104" s="212" t="s">
        <v>178</v>
      </c>
      <c r="E104" s="212"/>
      <c r="F104" s="212"/>
      <c r="G104" s="212"/>
      <c r="H104" s="212"/>
      <c r="I104" s="213">
        <f>I98-I101</f>
        <v>1128335</v>
      </c>
      <c r="J104" s="213">
        <f>J98-J101</f>
        <v>589879</v>
      </c>
      <c r="K104" s="214">
        <f>I104-J104</f>
        <v>538456</v>
      </c>
      <c r="L104" s="215">
        <f>IF(J104=0,"-    ",K104/J104)</f>
        <v>0.9128244945149768</v>
      </c>
    </row>
    <row r="105" spans="1:12" s="194" customFormat="1" ht="9" customHeight="1">
      <c r="A105"/>
      <c r="B105"/>
      <c r="C105" s="203"/>
      <c r="D105" s="190"/>
      <c r="E105" s="224"/>
      <c r="F105" s="203"/>
      <c r="G105" s="224"/>
      <c r="H105" s="224"/>
      <c r="I105" s="191"/>
      <c r="J105" s="191"/>
      <c r="K105" s="192"/>
      <c r="L105" s="193"/>
    </row>
    <row r="106" spans="1:12" s="230" customFormat="1" ht="27" customHeight="1">
      <c r="A106"/>
      <c r="B106"/>
      <c r="C106" s="226" t="s">
        <v>285</v>
      </c>
      <c r="D106" s="226"/>
      <c r="E106" s="226"/>
      <c r="F106" s="226"/>
      <c r="G106" s="226"/>
      <c r="H106" s="226"/>
      <c r="I106" s="227">
        <f>I85+I90+I95+I104</f>
        <v>6366677</v>
      </c>
      <c r="J106" s="227">
        <f>J85+J90+J95+J104</f>
        <v>5672698</v>
      </c>
      <c r="K106" s="228">
        <f>I106-J106</f>
        <v>693979</v>
      </c>
      <c r="L106" s="229">
        <f>IF(J106=0,"-    ",K106/J106)</f>
        <v>0.1223366729552675</v>
      </c>
    </row>
    <row r="107" spans="1:12" s="230" customFormat="1" ht="9" customHeight="1">
      <c r="A107"/>
      <c r="B107"/>
      <c r="C107" s="187"/>
      <c r="D107" s="207"/>
      <c r="E107" s="207"/>
      <c r="F107" s="217"/>
      <c r="G107" s="223"/>
      <c r="H107" s="223"/>
      <c r="I107" s="183"/>
      <c r="J107" s="183"/>
      <c r="K107" s="184"/>
      <c r="L107" s="185"/>
    </row>
    <row r="108" spans="1:12" s="186" customFormat="1" ht="27" customHeight="1">
      <c r="A108"/>
      <c r="B108"/>
      <c r="C108" s="187" t="s">
        <v>286</v>
      </c>
      <c r="D108" s="217" t="s">
        <v>287</v>
      </c>
      <c r="E108" s="207"/>
      <c r="F108" s="217"/>
      <c r="G108" s="223"/>
      <c r="H108" s="223"/>
      <c r="I108" s="183"/>
      <c r="J108" s="183"/>
      <c r="K108" s="184"/>
      <c r="L108" s="185"/>
    </row>
    <row r="109" spans="1:12" s="186" customFormat="1" ht="27" customHeight="1">
      <c r="A109"/>
      <c r="B109"/>
      <c r="C109" s="207"/>
      <c r="D109" s="188" t="s">
        <v>13</v>
      </c>
      <c r="E109" s="223" t="s">
        <v>288</v>
      </c>
      <c r="F109" s="207"/>
      <c r="G109" s="223"/>
      <c r="H109" s="223"/>
      <c r="I109" s="183">
        <f>SUM(I110:I113)</f>
        <v>4446579</v>
      </c>
      <c r="J109" s="183">
        <f>SUM(J110:J113)</f>
        <v>4616061</v>
      </c>
      <c r="K109" s="184">
        <f>I109-J109</f>
        <v>-169482</v>
      </c>
      <c r="L109" s="185">
        <f>IF(J109=0,"-    ",K109/J109)</f>
        <v>-0.036715719311334924</v>
      </c>
    </row>
    <row r="110" spans="1:12" s="194" customFormat="1" ht="27" customHeight="1">
      <c r="A110"/>
      <c r="B110"/>
      <c r="C110" s="203"/>
      <c r="D110" s="219"/>
      <c r="E110" s="224"/>
      <c r="F110" s="190" t="s">
        <v>26</v>
      </c>
      <c r="G110" s="224" t="s">
        <v>289</v>
      </c>
      <c r="H110" s="224"/>
      <c r="I110" s="191">
        <v>4265016</v>
      </c>
      <c r="J110" s="191">
        <v>4377776</v>
      </c>
      <c r="K110" s="192">
        <f>I110-J110</f>
        <v>-112760</v>
      </c>
      <c r="L110" s="193">
        <f>IF(J110=0,"-    ",K110/J110)</f>
        <v>-0.025757370865937407</v>
      </c>
    </row>
    <row r="111" spans="1:12" s="194" customFormat="1" ht="27" customHeight="1">
      <c r="A111"/>
      <c r="B111"/>
      <c r="C111" s="203"/>
      <c r="D111" s="219"/>
      <c r="E111" s="224"/>
      <c r="F111" s="190" t="s">
        <v>28</v>
      </c>
      <c r="G111" s="224" t="s">
        <v>290</v>
      </c>
      <c r="H111" s="224"/>
      <c r="I111" s="191">
        <v>851</v>
      </c>
      <c r="J111" s="191">
        <v>1722</v>
      </c>
      <c r="K111" s="192">
        <f>I111-J111</f>
        <v>-871</v>
      </c>
      <c r="L111" s="193">
        <f>IF(J111=0,"-    ",K111/J111)</f>
        <v>-0.5058072009291521</v>
      </c>
    </row>
    <row r="112" spans="1:12" s="194" customFormat="1" ht="27" customHeight="1">
      <c r="A112"/>
      <c r="B112"/>
      <c r="C112" s="203"/>
      <c r="D112" s="219"/>
      <c r="E112" s="224"/>
      <c r="F112" s="190" t="s">
        <v>49</v>
      </c>
      <c r="G112" s="224" t="s">
        <v>291</v>
      </c>
      <c r="H112" s="224"/>
      <c r="I112" s="191">
        <v>180712</v>
      </c>
      <c r="J112" s="191">
        <v>236563</v>
      </c>
      <c r="K112" s="192">
        <f>I112-J112</f>
        <v>-55851</v>
      </c>
      <c r="L112" s="193">
        <f>IF(J112=0,"-    ",K112/J112)</f>
        <v>-0.23609355647332847</v>
      </c>
    </row>
    <row r="113" spans="1:12" s="194" customFormat="1" ht="27" customHeight="1">
      <c r="A113"/>
      <c r="B113"/>
      <c r="C113" s="203"/>
      <c r="D113" s="219"/>
      <c r="E113" s="224"/>
      <c r="F113" s="190" t="s">
        <v>51</v>
      </c>
      <c r="G113" s="224" t="s">
        <v>292</v>
      </c>
      <c r="H113" s="224"/>
      <c r="I113" s="191"/>
      <c r="J113" s="191"/>
      <c r="K113" s="192">
        <f>I113-J113</f>
        <v>0</v>
      </c>
      <c r="L113" s="193">
        <f>IF(J113=0,"-    ",K113/J113)</f>
        <v>0</v>
      </c>
    </row>
    <row r="114" spans="1:12" s="186" customFormat="1" ht="27" customHeight="1">
      <c r="A114"/>
      <c r="B114"/>
      <c r="C114" s="207"/>
      <c r="D114" s="188" t="s">
        <v>15</v>
      </c>
      <c r="E114" s="223" t="s">
        <v>293</v>
      </c>
      <c r="F114" s="207"/>
      <c r="G114" s="223"/>
      <c r="H114" s="223"/>
      <c r="I114" s="183"/>
      <c r="J114" s="183"/>
      <c r="K114" s="184">
        <f>I114-J114</f>
        <v>0</v>
      </c>
      <c r="L114" s="185">
        <f>IF(J114=0,"-    ",K114/J114)</f>
        <v>0</v>
      </c>
    </row>
    <row r="115" spans="1:12" s="186" customFormat="1" ht="27" customHeight="1">
      <c r="A115"/>
      <c r="B115"/>
      <c r="C115" s="207"/>
      <c r="D115" s="188" t="s">
        <v>17</v>
      </c>
      <c r="E115" s="223" t="s">
        <v>294</v>
      </c>
      <c r="F115" s="207"/>
      <c r="G115" s="223"/>
      <c r="H115" s="223"/>
      <c r="I115" s="183">
        <v>750000</v>
      </c>
      <c r="J115" s="183"/>
      <c r="K115" s="184">
        <f>I115-J115</f>
        <v>750000</v>
      </c>
      <c r="L115" s="185">
        <f>IF(J115=0,"-    ",K115/J115)</f>
        <v>0</v>
      </c>
    </row>
    <row r="116" spans="1:12" s="186" customFormat="1" ht="27" customHeight="1">
      <c r="A116"/>
      <c r="B116"/>
      <c r="C116" s="211"/>
      <c r="D116" s="212" t="s">
        <v>295</v>
      </c>
      <c r="E116" s="212"/>
      <c r="F116" s="212"/>
      <c r="G116" s="212"/>
      <c r="H116" s="212"/>
      <c r="I116" s="213">
        <f>I109+I114+I115</f>
        <v>5196579</v>
      </c>
      <c r="J116" s="213">
        <f>J109+J114+J115</f>
        <v>4616061</v>
      </c>
      <c r="K116" s="214">
        <f>I116-J116</f>
        <v>580518</v>
      </c>
      <c r="L116" s="215">
        <f>IF(J116=0,"-    ",K116/J116)</f>
        <v>0.12576046980315034</v>
      </c>
    </row>
    <row r="117" spans="1:12" s="194" customFormat="1" ht="9" customHeight="1">
      <c r="A117"/>
      <c r="B117"/>
      <c r="C117" s="203"/>
      <c r="D117" s="190"/>
      <c r="E117" s="224"/>
      <c r="F117" s="203"/>
      <c r="G117" s="224"/>
      <c r="H117" s="224"/>
      <c r="I117" s="191"/>
      <c r="J117" s="191"/>
      <c r="K117" s="192"/>
      <c r="L117" s="193"/>
    </row>
    <row r="118" spans="1:12" s="230" customFormat="1" ht="27" customHeight="1">
      <c r="A118"/>
      <c r="B118"/>
      <c r="C118" s="187" t="s">
        <v>296</v>
      </c>
      <c r="D118" s="217"/>
      <c r="E118" s="207"/>
      <c r="F118" s="217"/>
      <c r="G118" s="223"/>
      <c r="H118" s="223"/>
      <c r="I118" s="183">
        <f>I106-I116</f>
        <v>1170098</v>
      </c>
      <c r="J118" s="183">
        <f>J106-J116</f>
        <v>1056637</v>
      </c>
      <c r="K118" s="192">
        <f>I118-J118</f>
        <v>113461</v>
      </c>
      <c r="L118" s="185">
        <f>IF(J118=0,"-    ",K118/J118)</f>
        <v>0.10737935544562607</v>
      </c>
    </row>
    <row r="119" spans="1:12" s="194" customFormat="1" ht="9" customHeight="1">
      <c r="A119"/>
      <c r="B119"/>
      <c r="C119" s="231"/>
      <c r="D119" s="231"/>
      <c r="E119" s="232"/>
      <c r="F119" s="232"/>
      <c r="G119" s="233"/>
      <c r="H119" s="233"/>
      <c r="I119" s="234"/>
      <c r="J119" s="234"/>
      <c r="K119" s="235"/>
      <c r="L119" s="236"/>
    </row>
  </sheetData>
  <sheetProtection selectLockedCells="1" selectUnlockedCells="1"/>
  <mergeCells count="14">
    <mergeCell ref="C1:J2"/>
    <mergeCell ref="K1:L2"/>
    <mergeCell ref="C4:H5"/>
    <mergeCell ref="I4:I5"/>
    <mergeCell ref="J4:J5"/>
    <mergeCell ref="K4:L4"/>
    <mergeCell ref="D33:H33"/>
    <mergeCell ref="D83:H83"/>
    <mergeCell ref="C85:H85"/>
    <mergeCell ref="D90:H90"/>
    <mergeCell ref="D95:H95"/>
    <mergeCell ref="D104:H104"/>
    <mergeCell ref="C106:H106"/>
    <mergeCell ref="D116:H116"/>
  </mergeCells>
  <printOptions horizontalCentered="1"/>
  <pageMargins left="0.5902777777777778" right="0.5902777777777778" top="0.5902777777777778" bottom="0.5902777777777778" header="0.5118055555555555" footer="0.19652777777777777"/>
  <pageSetup fitToHeight="0" fitToWidth="1" horizontalDpi="300" verticalDpi="300" orientation="portrait" paperSize="9"/>
  <headerFooter alignWithMargins="0">
    <oddFooter>&amp;C&amp;"Garamond,Corsivo"&amp;P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2016-06-13T08:08:04Z</cp:lastPrinted>
  <dcterms:modified xsi:type="dcterms:W3CDTF">2017-08-01T12:51:15Z</dcterms:modified>
  <cp:category/>
  <cp:version/>
  <cp:contentType/>
  <cp:contentStatus/>
  <cp:revision>142</cp:revision>
</cp:coreProperties>
</file>